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977f472ab230d90/Secretaria de Obras/Unificar/Projetos/Projetos para execução/Quadra Loteamento Futuro/Orçamento/Geral/"/>
    </mc:Choice>
  </mc:AlternateContent>
  <xr:revisionPtr revIDLastSave="1745" documentId="11_C7EEB1A7228FAB13DFEA8AF63E885A76196D3ECC" xr6:coauthVersionLast="47" xr6:coauthVersionMax="47" xr10:uidLastSave="{876099C0-AFB5-42CC-A13A-C7DCC71841DD}"/>
  <bookViews>
    <workbookView xWindow="-108" yWindow="-108" windowWidth="23256" windowHeight="13176" xr2:uid="{00000000-000D-0000-FFFF-FFFF00000000}"/>
  </bookViews>
  <sheets>
    <sheet name="ORÇAMENTO" sheetId="1" r:id="rId1"/>
    <sheet name="MEMÓRIA DE CÁLCULO" sheetId="2" r:id="rId2"/>
    <sheet name="COMPOSIÇÃO" sheetId="9" r:id="rId3"/>
    <sheet name="CRONOGRAMA FÍSICO FINANCEIRO" sheetId="7" r:id="rId4"/>
    <sheet name="CURVA ABC" sheetId="6" r:id="rId5"/>
    <sheet name="ENCARGOS SOCIAIS" sheetId="4" r:id="rId6"/>
    <sheet name="BDI" sheetId="5" r:id="rId7"/>
  </sheets>
  <definedNames>
    <definedName name="_xlnm._FilterDatabase" localSheetId="0" hidden="1">ORÇAMENTO!$B$12:$B$99</definedName>
    <definedName name="_xlnm.Print_Area" localSheetId="6">BDI!$A$1:$C$37</definedName>
    <definedName name="_xlnm.Print_Area" localSheetId="2">COMPOSIÇÃO!$A$1:$H$38</definedName>
    <definedName name="_xlnm.Print_Area" localSheetId="3">'CRONOGRAMA FÍSICO FINANCEIRO'!$A$1:$G$35</definedName>
    <definedName name="_xlnm.Print_Area" localSheetId="4">'CURVA ABC'!$A$1:$K$85</definedName>
    <definedName name="_xlnm.Print_Area" localSheetId="5">'ENCARGOS SOCIAIS'!$A$1:$E$34</definedName>
    <definedName name="_xlnm.Print_Area" localSheetId="1">'MEMÓRIA DE CÁLCULO'!$A$1:$F$228</definedName>
    <definedName name="_xlnm.Print_Area" localSheetId="0">ORÇAMENTO!$A$1:$J$99</definedName>
    <definedName name="_xlnm.Print_Titles" localSheetId="4">'CURVA ABC'!$A:$K,'CURVA ABC'!$1:$9</definedName>
    <definedName name="_xlnm.Print_Titles" localSheetId="0">ORÇAMENTO!$A:$J,ORÇAMENTO!$1:$6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7" l="1"/>
  <c r="F23" i="7"/>
  <c r="D23" i="7"/>
  <c r="E25" i="7"/>
  <c r="F25" i="7"/>
  <c r="D25" i="7"/>
  <c r="E27" i="7"/>
  <c r="F27" i="7"/>
  <c r="D27" i="7"/>
  <c r="E29" i="7"/>
  <c r="G29" i="7" s="1"/>
  <c r="F29" i="7"/>
  <c r="D29" i="7"/>
  <c r="E31" i="7"/>
  <c r="G31" i="7" s="1"/>
  <c r="F31" i="7"/>
  <c r="D31" i="7"/>
  <c r="E21" i="7"/>
  <c r="F21" i="7"/>
  <c r="D21" i="7"/>
  <c r="E19" i="7"/>
  <c r="F19" i="7"/>
  <c r="D19" i="7"/>
  <c r="E17" i="7"/>
  <c r="F17" i="7"/>
  <c r="F33" i="7" s="1"/>
  <c r="D17" i="7"/>
  <c r="E15" i="7"/>
  <c r="F15" i="7"/>
  <c r="D15" i="7"/>
  <c r="F13" i="7"/>
  <c r="E13" i="7"/>
  <c r="D13" i="7"/>
  <c r="E9" i="7"/>
  <c r="G9" i="7" s="1"/>
  <c r="F9" i="7"/>
  <c r="D9" i="7"/>
  <c r="G27" i="7"/>
  <c r="G16" i="7"/>
  <c r="E11" i="7"/>
  <c r="F11" i="7"/>
  <c r="D11" i="7"/>
  <c r="G12" i="7"/>
  <c r="G14" i="7"/>
  <c r="G18" i="7"/>
  <c r="G20" i="7"/>
  <c r="G22" i="7"/>
  <c r="G23" i="7"/>
  <c r="G24" i="7"/>
  <c r="G26" i="7"/>
  <c r="G28" i="7"/>
  <c r="G30" i="7"/>
  <c r="G32" i="7"/>
  <c r="G10" i="7"/>
  <c r="F11" i="6"/>
  <c r="H11" i="6" s="1"/>
  <c r="G11" i="6"/>
  <c r="F30" i="6"/>
  <c r="H30" i="6" s="1"/>
  <c r="G30" i="6"/>
  <c r="F83" i="6"/>
  <c r="H83" i="6" s="1"/>
  <c r="G83" i="6"/>
  <c r="F84" i="6"/>
  <c r="G84" i="6"/>
  <c r="H84" i="6"/>
  <c r="F80" i="6"/>
  <c r="H80" i="6" s="1"/>
  <c r="G80" i="6"/>
  <c r="F71" i="6"/>
  <c r="H71" i="6" s="1"/>
  <c r="G71" i="6"/>
  <c r="F82" i="6"/>
  <c r="G82" i="6"/>
  <c r="H82" i="6"/>
  <c r="F76" i="6"/>
  <c r="G76" i="6"/>
  <c r="H76" i="6"/>
  <c r="F52" i="6"/>
  <c r="H52" i="6" s="1"/>
  <c r="G52" i="6"/>
  <c r="F19" i="6"/>
  <c r="H19" i="6" s="1"/>
  <c r="G19" i="6"/>
  <c r="F29" i="6"/>
  <c r="H29" i="6" s="1"/>
  <c r="G29" i="6"/>
  <c r="F21" i="6"/>
  <c r="G21" i="6"/>
  <c r="H21" i="6"/>
  <c r="F17" i="6"/>
  <c r="H17" i="6" s="1"/>
  <c r="G17" i="6"/>
  <c r="F39" i="6"/>
  <c r="G39" i="6"/>
  <c r="H39" i="6"/>
  <c r="F26" i="6"/>
  <c r="H26" i="6" s="1"/>
  <c r="G26" i="6"/>
  <c r="F12" i="6"/>
  <c r="G12" i="6"/>
  <c r="H12" i="6"/>
  <c r="F15" i="6"/>
  <c r="H15" i="6" s="1"/>
  <c r="G15" i="6"/>
  <c r="F55" i="6"/>
  <c r="G55" i="6"/>
  <c r="H55" i="6"/>
  <c r="F49" i="6"/>
  <c r="H49" i="6" s="1"/>
  <c r="G49" i="6"/>
  <c r="F64" i="6"/>
  <c r="H64" i="6" s="1"/>
  <c r="G64" i="6"/>
  <c r="F56" i="6"/>
  <c r="H56" i="6" s="1"/>
  <c r="G56" i="6"/>
  <c r="F14" i="6"/>
  <c r="G14" i="6"/>
  <c r="H14" i="6"/>
  <c r="F16" i="6"/>
  <c r="G16" i="6"/>
  <c r="H16" i="6"/>
  <c r="F27" i="6"/>
  <c r="G27" i="6"/>
  <c r="H27" i="6"/>
  <c r="F42" i="6"/>
  <c r="H42" i="6" s="1"/>
  <c r="G42" i="6"/>
  <c r="F10" i="6"/>
  <c r="G10" i="6"/>
  <c r="H10" i="6"/>
  <c r="F61" i="6"/>
  <c r="G61" i="6"/>
  <c r="H61" i="6"/>
  <c r="F18" i="6"/>
  <c r="H18" i="6" s="1"/>
  <c r="G18" i="6"/>
  <c r="F38" i="6"/>
  <c r="H38" i="6" s="1"/>
  <c r="G38" i="6"/>
  <c r="F28" i="6"/>
  <c r="G28" i="6"/>
  <c r="H28" i="6"/>
  <c r="F40" i="6"/>
  <c r="H40" i="6" s="1"/>
  <c r="G40" i="6"/>
  <c r="F31" i="6"/>
  <c r="G31" i="6"/>
  <c r="H31" i="6"/>
  <c r="F57" i="6"/>
  <c r="H57" i="6" s="1"/>
  <c r="G57" i="6"/>
  <c r="F51" i="6"/>
  <c r="G51" i="6"/>
  <c r="H51" i="6"/>
  <c r="F46" i="6"/>
  <c r="G46" i="6"/>
  <c r="H46" i="6"/>
  <c r="F74" i="6"/>
  <c r="G74" i="6"/>
  <c r="H74" i="6"/>
  <c r="F73" i="6"/>
  <c r="H73" i="6" s="1"/>
  <c r="G73" i="6"/>
  <c r="F69" i="6"/>
  <c r="G69" i="6"/>
  <c r="H69" i="6"/>
  <c r="F44" i="6"/>
  <c r="G44" i="6"/>
  <c r="H44" i="6"/>
  <c r="F47" i="6"/>
  <c r="G47" i="6"/>
  <c r="H47" i="6"/>
  <c r="F72" i="6"/>
  <c r="H72" i="6" s="1"/>
  <c r="G72" i="6"/>
  <c r="F65" i="6"/>
  <c r="H65" i="6" s="1"/>
  <c r="G65" i="6"/>
  <c r="F50" i="6"/>
  <c r="G50" i="6"/>
  <c r="H50" i="6"/>
  <c r="F66" i="6"/>
  <c r="G66" i="6"/>
  <c r="H66" i="6"/>
  <c r="F48" i="6"/>
  <c r="H48" i="6" s="1"/>
  <c r="G48" i="6"/>
  <c r="F68" i="6"/>
  <c r="H68" i="6" s="1"/>
  <c r="G68" i="6"/>
  <c r="F77" i="6"/>
  <c r="H77" i="6" s="1"/>
  <c r="G77" i="6"/>
  <c r="F79" i="6"/>
  <c r="G79" i="6"/>
  <c r="H79" i="6"/>
  <c r="F70" i="6"/>
  <c r="H70" i="6" s="1"/>
  <c r="G70" i="6"/>
  <c r="F75" i="6"/>
  <c r="H75" i="6" s="1"/>
  <c r="G75" i="6"/>
  <c r="F67" i="6"/>
  <c r="G67" i="6"/>
  <c r="H67" i="6"/>
  <c r="F33" i="6"/>
  <c r="G33" i="6"/>
  <c r="H33" i="6"/>
  <c r="F25" i="6"/>
  <c r="H25" i="6" s="1"/>
  <c r="G25" i="6"/>
  <c r="F60" i="6"/>
  <c r="G60" i="6"/>
  <c r="H60" i="6"/>
  <c r="F35" i="6"/>
  <c r="H35" i="6" s="1"/>
  <c r="G35" i="6"/>
  <c r="F23" i="6"/>
  <c r="G23" i="6"/>
  <c r="H23" i="6"/>
  <c r="F13" i="6"/>
  <c r="H13" i="6" s="1"/>
  <c r="G13" i="6"/>
  <c r="F45" i="6"/>
  <c r="G45" i="6"/>
  <c r="H45" i="6"/>
  <c r="F54" i="6"/>
  <c r="H54" i="6" s="1"/>
  <c r="G54" i="6"/>
  <c r="F20" i="6"/>
  <c r="G20" i="6"/>
  <c r="H20" i="6"/>
  <c r="F62" i="6"/>
  <c r="H62" i="6" s="1"/>
  <c r="G62" i="6"/>
  <c r="F24" i="6"/>
  <c r="G24" i="6"/>
  <c r="H24" i="6"/>
  <c r="F34" i="6"/>
  <c r="H34" i="6" s="1"/>
  <c r="G34" i="6"/>
  <c r="F32" i="6"/>
  <c r="G32" i="6"/>
  <c r="H32" i="6"/>
  <c r="F78" i="6"/>
  <c r="H78" i="6" s="1"/>
  <c r="G78" i="6"/>
  <c r="F36" i="6"/>
  <c r="G36" i="6"/>
  <c r="H36" i="6"/>
  <c r="F41" i="6"/>
  <c r="G41" i="6"/>
  <c r="H41" i="6"/>
  <c r="F43" i="6"/>
  <c r="H43" i="6" s="1"/>
  <c r="G43" i="6"/>
  <c r="F58" i="6"/>
  <c r="H58" i="6" s="1"/>
  <c r="G58" i="6"/>
  <c r="F59" i="6"/>
  <c r="G59" i="6"/>
  <c r="H59" i="6"/>
  <c r="F63" i="6"/>
  <c r="G63" i="6"/>
  <c r="H63" i="6"/>
  <c r="F81" i="6"/>
  <c r="H81" i="6" s="1"/>
  <c r="G81" i="6"/>
  <c r="F53" i="6"/>
  <c r="H53" i="6" s="1"/>
  <c r="G53" i="6"/>
  <c r="F22" i="6"/>
  <c r="G22" i="6"/>
  <c r="H22" i="6"/>
  <c r="F37" i="6"/>
  <c r="H37" i="6" s="1"/>
  <c r="G37" i="6"/>
  <c r="G17" i="7" l="1"/>
  <c r="G13" i="7"/>
  <c r="G19" i="7"/>
  <c r="G21" i="7"/>
  <c r="G25" i="7"/>
  <c r="J99" i="1"/>
  <c r="J93" i="1"/>
  <c r="I93" i="1"/>
  <c r="I91" i="1"/>
  <c r="I78" i="1"/>
  <c r="I69" i="1"/>
  <c r="I51" i="1"/>
  <c r="I48" i="1"/>
  <c r="I43" i="1"/>
  <c r="J43" i="1"/>
  <c r="I38" i="1"/>
  <c r="I31" i="1"/>
  <c r="I26" i="1"/>
  <c r="I22" i="1"/>
  <c r="I11" i="1"/>
  <c r="J11" i="1"/>
  <c r="J22" i="1"/>
  <c r="J26" i="1"/>
  <c r="J31" i="1"/>
  <c r="J38" i="1"/>
  <c r="J48" i="1"/>
  <c r="J51" i="1"/>
  <c r="J69" i="1"/>
  <c r="J78" i="1"/>
  <c r="J91" i="1"/>
  <c r="J37" i="1" l="1"/>
  <c r="H37" i="1"/>
  <c r="I37" i="1"/>
  <c r="H19" i="9"/>
  <c r="H20" i="9"/>
  <c r="H18" i="9"/>
  <c r="H47" i="1"/>
  <c r="J47" i="1" s="1"/>
  <c r="I47" i="1"/>
  <c r="H12" i="9"/>
  <c r="H11" i="9"/>
  <c r="H21" i="1"/>
  <c r="J21" i="1" s="1"/>
  <c r="I21" i="1"/>
  <c r="H37" i="9"/>
  <c r="H36" i="9"/>
  <c r="H35" i="9"/>
  <c r="H34" i="9"/>
  <c r="H89" i="1"/>
  <c r="J89" i="1" s="1"/>
  <c r="I89" i="1"/>
  <c r="H90" i="1"/>
  <c r="J90" i="1" s="1"/>
  <c r="I90" i="1"/>
  <c r="H21" i="9" l="1"/>
  <c r="H13" i="9"/>
  <c r="H38" i="9"/>
  <c r="H29" i="9"/>
  <c r="H28" i="9"/>
  <c r="H27" i="9"/>
  <c r="H26" i="9"/>
  <c r="H81" i="1"/>
  <c r="J81" i="1" s="1"/>
  <c r="I81" i="1"/>
  <c r="H30" i="9" l="1"/>
  <c r="H88" i="1"/>
  <c r="J88" i="1" s="1"/>
  <c r="I88" i="1"/>
  <c r="H87" i="1"/>
  <c r="J87" i="1" s="1"/>
  <c r="I87" i="1"/>
  <c r="H97" i="1" l="1"/>
  <c r="J97" i="1" s="1"/>
  <c r="I97" i="1"/>
  <c r="H80" i="1"/>
  <c r="J80" i="1" s="1"/>
  <c r="I80" i="1"/>
  <c r="H20" i="1" l="1"/>
  <c r="J20" i="1" s="1"/>
  <c r="I20" i="1"/>
  <c r="I44" i="1"/>
  <c r="H44" i="1"/>
  <c r="J44" i="1" s="1"/>
  <c r="I49" i="1" l="1"/>
  <c r="H49" i="1"/>
  <c r="J49" i="1" s="1"/>
  <c r="H46" i="1" l="1"/>
  <c r="J46" i="1" s="1"/>
  <c r="I46" i="1"/>
  <c r="H86" i="1"/>
  <c r="J86" i="1" s="1"/>
  <c r="I86" i="1"/>
  <c r="H85" i="1" l="1"/>
  <c r="J85" i="1" s="1"/>
  <c r="I85" i="1"/>
  <c r="H56" i="1" l="1"/>
  <c r="J56" i="1" s="1"/>
  <c r="I56" i="1"/>
  <c r="H36" i="1" l="1"/>
  <c r="J36" i="1" s="1"/>
  <c r="I36" i="1"/>
  <c r="I19" i="1" l="1"/>
  <c r="H19" i="1"/>
  <c r="J19" i="1" s="1"/>
  <c r="H28" i="1"/>
  <c r="J28" i="1" s="1"/>
  <c r="I28" i="1"/>
  <c r="I68" i="1" l="1"/>
  <c r="H68" i="1"/>
  <c r="J68" i="1" s="1"/>
  <c r="I67" i="1"/>
  <c r="H67" i="1"/>
  <c r="J67" i="1" s="1"/>
  <c r="I66" i="1"/>
  <c r="H66" i="1"/>
  <c r="J66" i="1" s="1"/>
  <c r="I65" i="1"/>
  <c r="H65" i="1"/>
  <c r="J65" i="1" s="1"/>
  <c r="L64" i="1"/>
  <c r="I64" i="1"/>
  <c r="H64" i="1"/>
  <c r="J64" i="1" s="1"/>
  <c r="L63" i="1"/>
  <c r="I63" i="1"/>
  <c r="H63" i="1"/>
  <c r="J63" i="1" s="1"/>
  <c r="L62" i="1"/>
  <c r="I62" i="1"/>
  <c r="H62" i="1"/>
  <c r="J62" i="1" s="1"/>
  <c r="L61" i="1"/>
  <c r="I61" i="1"/>
  <c r="H61" i="1"/>
  <c r="J61" i="1" s="1"/>
  <c r="L60" i="1"/>
  <c r="I60" i="1"/>
  <c r="H60" i="1"/>
  <c r="J60" i="1" s="1"/>
  <c r="L59" i="1"/>
  <c r="I59" i="1"/>
  <c r="H59" i="1"/>
  <c r="J59" i="1" s="1"/>
  <c r="L58" i="1"/>
  <c r="I58" i="1"/>
  <c r="H58" i="1"/>
  <c r="J58" i="1" s="1"/>
  <c r="L57" i="1"/>
  <c r="I57" i="1"/>
  <c r="H57" i="1"/>
  <c r="J57" i="1" s="1"/>
  <c r="L55" i="1"/>
  <c r="I55" i="1"/>
  <c r="H55" i="1"/>
  <c r="J55" i="1" s="1"/>
  <c r="I54" i="1"/>
  <c r="H54" i="1"/>
  <c r="J54" i="1" s="1"/>
  <c r="L53" i="1"/>
  <c r="I53" i="1"/>
  <c r="H53" i="1"/>
  <c r="J53" i="1" s="1"/>
  <c r="I52" i="1"/>
  <c r="H52" i="1"/>
  <c r="J52" i="1" s="1"/>
  <c r="H76" i="1" l="1"/>
  <c r="J76" i="1" s="1"/>
  <c r="I76" i="1"/>
  <c r="I25" i="1" l="1"/>
  <c r="H25" i="1"/>
  <c r="J25" i="1" s="1"/>
  <c r="H24" i="1"/>
  <c r="J24" i="1" s="1"/>
  <c r="I24" i="1"/>
  <c r="H40" i="1" l="1"/>
  <c r="J40" i="1" s="1"/>
  <c r="I40" i="1"/>
  <c r="H41" i="1"/>
  <c r="J41" i="1" s="1"/>
  <c r="I41" i="1"/>
  <c r="H42" i="1"/>
  <c r="J42" i="1" s="1"/>
  <c r="I42" i="1"/>
  <c r="I39" i="1"/>
  <c r="H39" i="1"/>
  <c r="J39" i="1" s="1"/>
  <c r="H96" i="1"/>
  <c r="J96" i="1" s="1"/>
  <c r="I96" i="1"/>
  <c r="H13" i="1"/>
  <c r="J13" i="1" s="1"/>
  <c r="I13" i="1"/>
  <c r="H95" i="1" l="1"/>
  <c r="J95" i="1" s="1"/>
  <c r="I95" i="1"/>
  <c r="I23" i="1"/>
  <c r="H23" i="1"/>
  <c r="J23" i="1" s="1"/>
  <c r="I45" i="1"/>
  <c r="H45" i="1"/>
  <c r="J45" i="1" s="1"/>
  <c r="I50" i="1"/>
  <c r="H50" i="1"/>
  <c r="J50" i="1" s="1"/>
  <c r="I92" i="1" l="1"/>
  <c r="H92" i="1"/>
  <c r="J92" i="1" s="1"/>
  <c r="H74" i="1"/>
  <c r="J74" i="1" s="1"/>
  <c r="I74" i="1"/>
  <c r="I77" i="1"/>
  <c r="H77" i="1"/>
  <c r="J77" i="1" s="1"/>
  <c r="I70" i="1"/>
  <c r="I71" i="1"/>
  <c r="I72" i="1"/>
  <c r="I73" i="1"/>
  <c r="I33" i="1"/>
  <c r="I34" i="1"/>
  <c r="I35" i="1"/>
  <c r="I32" i="1"/>
  <c r="H71" i="1"/>
  <c r="J71" i="1" s="1"/>
  <c r="H72" i="1"/>
  <c r="J72" i="1" s="1"/>
  <c r="H73" i="1"/>
  <c r="J73" i="1" s="1"/>
  <c r="H70" i="1"/>
  <c r="J70" i="1" s="1"/>
  <c r="H33" i="1"/>
  <c r="J33" i="1" s="1"/>
  <c r="H34" i="1"/>
  <c r="J34" i="1" s="1"/>
  <c r="H35" i="1"/>
  <c r="J35" i="1" s="1"/>
  <c r="H32" i="1"/>
  <c r="J32" i="1" s="1"/>
  <c r="H75" i="1" l="1"/>
  <c r="J75" i="1" s="1"/>
  <c r="I75" i="1"/>
  <c r="H14" i="1"/>
  <c r="J14" i="1" s="1"/>
  <c r="I14" i="1"/>
  <c r="H18" i="1"/>
  <c r="J18" i="1" s="1"/>
  <c r="I18" i="1"/>
  <c r="H17" i="1"/>
  <c r="J17" i="1" s="1"/>
  <c r="I17" i="1"/>
  <c r="H15" i="1"/>
  <c r="J15" i="1" s="1"/>
  <c r="I15" i="1"/>
  <c r="H16" i="1"/>
  <c r="I16" i="1"/>
  <c r="J16" i="1"/>
  <c r="H29" i="1"/>
  <c r="J29" i="1" s="1"/>
  <c r="I29" i="1"/>
  <c r="H30" i="1"/>
  <c r="J30" i="1" s="1"/>
  <c r="I30" i="1"/>
  <c r="I94" i="1" l="1"/>
  <c r="H94" i="1"/>
  <c r="J94" i="1" s="1"/>
  <c r="H84" i="1" l="1"/>
  <c r="J84" i="1" s="1"/>
  <c r="I84" i="1"/>
  <c r="L83" i="1" l="1"/>
  <c r="I83" i="1"/>
  <c r="H83" i="1"/>
  <c r="J83" i="1" s="1"/>
  <c r="H79" i="1" l="1"/>
  <c r="H27" i="1"/>
  <c r="C16" i="5"/>
  <c r="C19" i="5" s="1"/>
  <c r="C10" i="5"/>
  <c r="C4" i="5"/>
  <c r="I82" i="1"/>
  <c r="H12" i="1" l="1"/>
  <c r="H82" i="1"/>
  <c r="J82" i="1" s="1"/>
  <c r="E33" i="4" l="1"/>
  <c r="E34" i="4" s="1"/>
  <c r="D33" i="4"/>
  <c r="D34" i="4" s="1"/>
  <c r="E30" i="4"/>
  <c r="D30" i="4"/>
  <c r="E24" i="4"/>
  <c r="D24" i="4"/>
  <c r="E13" i="4"/>
  <c r="D13" i="4"/>
  <c r="H85" i="6" l="1"/>
  <c r="I20" i="6" l="1"/>
  <c r="I24" i="6"/>
  <c r="I28" i="6"/>
  <c r="I32" i="6"/>
  <c r="I36" i="6"/>
  <c r="I40" i="6"/>
  <c r="I44" i="6"/>
  <c r="I48" i="6"/>
  <c r="I52" i="6"/>
  <c r="I56" i="6"/>
  <c r="I60" i="6"/>
  <c r="I64" i="6"/>
  <c r="I68" i="6"/>
  <c r="I72" i="6"/>
  <c r="I76" i="6"/>
  <c r="I80" i="6"/>
  <c r="I84" i="6"/>
  <c r="I31" i="6"/>
  <c r="I55" i="6"/>
  <c r="I35" i="6"/>
  <c r="I75" i="6"/>
  <c r="I51" i="6"/>
  <c r="I83" i="6"/>
  <c r="I21" i="6"/>
  <c r="I25" i="6"/>
  <c r="I29" i="6"/>
  <c r="I33" i="6"/>
  <c r="I37" i="6"/>
  <c r="I41" i="6"/>
  <c r="I45" i="6"/>
  <c r="I49" i="6"/>
  <c r="I53" i="6"/>
  <c r="I57" i="6"/>
  <c r="I61" i="6"/>
  <c r="I65" i="6"/>
  <c r="I69" i="6"/>
  <c r="I73" i="6"/>
  <c r="I77" i="6"/>
  <c r="I81" i="6"/>
  <c r="I27" i="6"/>
  <c r="I63" i="6"/>
  <c r="I43" i="6"/>
  <c r="I71" i="6"/>
  <c r="I47" i="6"/>
  <c r="I79" i="6"/>
  <c r="I22" i="6"/>
  <c r="I26" i="6"/>
  <c r="I30" i="6"/>
  <c r="I34" i="6"/>
  <c r="I38" i="6"/>
  <c r="I42" i="6"/>
  <c r="I46" i="6"/>
  <c r="I50" i="6"/>
  <c r="I54" i="6"/>
  <c r="I58" i="6"/>
  <c r="I62" i="6"/>
  <c r="I66" i="6"/>
  <c r="I70" i="6"/>
  <c r="I74" i="6"/>
  <c r="I78" i="6"/>
  <c r="I82" i="6"/>
  <c r="I39" i="6"/>
  <c r="I59" i="6"/>
  <c r="I23" i="6"/>
  <c r="I67" i="6"/>
  <c r="I27" i="1"/>
  <c r="J27" i="1"/>
  <c r="D33" i="7" l="1"/>
  <c r="G15" i="7"/>
  <c r="E33" i="7"/>
  <c r="G11" i="7"/>
  <c r="J79" i="1"/>
  <c r="G33" i="7" l="1"/>
  <c r="F34" i="7" s="1"/>
  <c r="I10" i="6"/>
  <c r="J12" i="1"/>
  <c r="I79" i="1"/>
  <c r="E34" i="7" l="1"/>
  <c r="M99" i="1"/>
  <c r="M98" i="1" s="1"/>
  <c r="I15" i="6"/>
  <c r="I19" i="6"/>
  <c r="I18" i="6"/>
  <c r="I16" i="6"/>
  <c r="I13" i="6"/>
  <c r="I11" i="6"/>
  <c r="I17" i="6"/>
  <c r="I14" i="6"/>
  <c r="I12" i="6"/>
  <c r="J10" i="6"/>
  <c r="K10" i="6" s="1"/>
  <c r="D34" i="7"/>
  <c r="G34" i="7" s="1"/>
  <c r="J11" i="6" l="1"/>
  <c r="K11" i="6" s="1"/>
  <c r="J12" i="6" l="1"/>
  <c r="I12" i="1"/>
  <c r="J98" i="1" l="1"/>
  <c r="K12" i="6"/>
  <c r="J13" i="6"/>
  <c r="J14" i="6" l="1"/>
  <c r="K13" i="6"/>
  <c r="J15" i="6" l="1"/>
  <c r="K14" i="6"/>
  <c r="J16" i="6" l="1"/>
  <c r="K15" i="6"/>
  <c r="J17" i="6" l="1"/>
  <c r="K16" i="6"/>
  <c r="J18" i="6" l="1"/>
  <c r="K17" i="6"/>
  <c r="K18" i="6" l="1"/>
  <c r="J19" i="6" l="1"/>
  <c r="K19" i="6" l="1"/>
  <c r="J20" i="6"/>
  <c r="K20" i="6" l="1"/>
  <c r="J21" i="6"/>
  <c r="K21" i="6" l="1"/>
  <c r="J22" i="6"/>
  <c r="K22" i="6" l="1"/>
  <c r="J23" i="6"/>
  <c r="K23" i="6" l="1"/>
  <c r="J24" i="6"/>
  <c r="K24" i="6" l="1"/>
  <c r="J25" i="6"/>
  <c r="K25" i="6" l="1"/>
  <c r="J26" i="6"/>
  <c r="K26" i="6" l="1"/>
  <c r="J27" i="6"/>
  <c r="K27" i="6" l="1"/>
  <c r="J28" i="6"/>
  <c r="K28" i="6" l="1"/>
  <c r="J29" i="6"/>
  <c r="K29" i="6" l="1"/>
  <c r="J30" i="6"/>
  <c r="K30" i="6" l="1"/>
  <c r="J31" i="6"/>
  <c r="K31" i="6" l="1"/>
  <c r="J32" i="6"/>
  <c r="K32" i="6" l="1"/>
  <c r="J33" i="6"/>
  <c r="K33" i="6" l="1"/>
  <c r="J34" i="6"/>
  <c r="K34" i="6" l="1"/>
  <c r="J35" i="6"/>
  <c r="K35" i="6" l="1"/>
  <c r="J36" i="6"/>
  <c r="K36" i="6" l="1"/>
  <c r="J37" i="6"/>
  <c r="K37" i="6" l="1"/>
  <c r="J38" i="6"/>
  <c r="K38" i="6" l="1"/>
  <c r="J39" i="6"/>
  <c r="K39" i="6" l="1"/>
  <c r="J40" i="6"/>
  <c r="K40" i="6" l="1"/>
  <c r="J41" i="6"/>
  <c r="K41" i="6" l="1"/>
  <c r="J42" i="6"/>
  <c r="K42" i="6" l="1"/>
  <c r="J43" i="6"/>
  <c r="K43" i="6" l="1"/>
  <c r="J44" i="6"/>
  <c r="K44" i="6" l="1"/>
  <c r="J45" i="6"/>
  <c r="K45" i="6" l="1"/>
  <c r="J46" i="6"/>
  <c r="K46" i="6" l="1"/>
  <c r="J47" i="6"/>
  <c r="K47" i="6" l="1"/>
  <c r="J48" i="6"/>
  <c r="K48" i="6" l="1"/>
  <c r="J49" i="6"/>
  <c r="K49" i="6" l="1"/>
  <c r="J50" i="6"/>
  <c r="K50" i="6" l="1"/>
  <c r="J51" i="6"/>
  <c r="K51" i="6" l="1"/>
  <c r="J52" i="6"/>
  <c r="K52" i="6" l="1"/>
  <c r="J53" i="6"/>
  <c r="K53" i="6" l="1"/>
  <c r="J54" i="6"/>
  <c r="K54" i="6" l="1"/>
  <c r="J55" i="6"/>
  <c r="K55" i="6" l="1"/>
  <c r="J56" i="6"/>
  <c r="K56" i="6" l="1"/>
  <c r="J57" i="6"/>
  <c r="K57" i="6" l="1"/>
  <c r="J58" i="6"/>
  <c r="K58" i="6" l="1"/>
  <c r="J59" i="6"/>
  <c r="K59" i="6" l="1"/>
  <c r="J60" i="6"/>
  <c r="K60" i="6" l="1"/>
  <c r="J61" i="6"/>
  <c r="K61" i="6" l="1"/>
  <c r="J62" i="6"/>
  <c r="K62" i="6" l="1"/>
  <c r="J63" i="6"/>
  <c r="K63" i="6" l="1"/>
  <c r="J64" i="6"/>
  <c r="K64" i="6" l="1"/>
  <c r="J65" i="6"/>
  <c r="K65" i="6" l="1"/>
  <c r="J66" i="6"/>
  <c r="K66" i="6" l="1"/>
  <c r="J67" i="6"/>
  <c r="K67" i="6" l="1"/>
  <c r="J68" i="6"/>
  <c r="K68" i="6" l="1"/>
  <c r="J69" i="6"/>
  <c r="K69" i="6" l="1"/>
  <c r="J70" i="6"/>
  <c r="K70" i="6" l="1"/>
  <c r="J71" i="6"/>
  <c r="K71" i="6" l="1"/>
  <c r="J72" i="6"/>
  <c r="K72" i="6" l="1"/>
  <c r="J73" i="6"/>
  <c r="K73" i="6" l="1"/>
  <c r="J74" i="6"/>
  <c r="K74" i="6" l="1"/>
  <c r="J75" i="6"/>
  <c r="K75" i="6" l="1"/>
  <c r="J76" i="6"/>
  <c r="K76" i="6" l="1"/>
  <c r="J77" i="6"/>
  <c r="K77" i="6" l="1"/>
  <c r="J78" i="6"/>
  <c r="K78" i="6" l="1"/>
  <c r="J79" i="6"/>
  <c r="K79" i="6" l="1"/>
  <c r="J80" i="6"/>
  <c r="K80" i="6" l="1"/>
  <c r="J81" i="6"/>
  <c r="K81" i="6" l="1"/>
  <c r="J82" i="6"/>
  <c r="K82" i="6" l="1"/>
  <c r="J83" i="6"/>
  <c r="K83" i="6" l="1"/>
  <c r="J84" i="6"/>
  <c r="K84" i="6" l="1"/>
</calcChain>
</file>

<file path=xl/sharedStrings.xml><?xml version="1.0" encoding="utf-8"?>
<sst xmlns="http://schemas.openxmlformats.org/spreadsheetml/2006/main" count="1604" uniqueCount="633">
  <si>
    <t>ITEM</t>
  </si>
  <si>
    <t>UND</t>
  </si>
  <si>
    <t>PREÇO UNIT.</t>
  </si>
  <si>
    <t>1.1</t>
  </si>
  <si>
    <t>1.2</t>
  </si>
  <si>
    <t>M³</t>
  </si>
  <si>
    <t>M²</t>
  </si>
  <si>
    <t>CÓDIGO</t>
  </si>
  <si>
    <t>M</t>
  </si>
  <si>
    <t>2.1</t>
  </si>
  <si>
    <t>2.2</t>
  </si>
  <si>
    <t>2.3</t>
  </si>
  <si>
    <t>3.1</t>
  </si>
  <si>
    <t>4.1</t>
  </si>
  <si>
    <t>4.2</t>
  </si>
  <si>
    <t>5.1</t>
  </si>
  <si>
    <t>PREFEITURA MUNICIPAL DE BARRA DE GUABIRABA</t>
  </si>
  <si>
    <t>DESCRIÇÃO</t>
  </si>
  <si>
    <t>SERVIÇOS PRELIMINARES</t>
  </si>
  <si>
    <t>PAISAGISMO E URBANIZAÇÃO</t>
  </si>
  <si>
    <t>MO</t>
  </si>
  <si>
    <t>PLANILHA ORÇAMENTÁRIA</t>
  </si>
  <si>
    <t>TABELA DE REFERÊNCIA</t>
  </si>
  <si>
    <t>UND.</t>
  </si>
  <si>
    <t>PREÇO (R$)</t>
  </si>
  <si>
    <t>QUANT.</t>
  </si>
  <si>
    <t>S/ BDI</t>
  </si>
  <si>
    <t>TOTAL S/ BDI</t>
  </si>
  <si>
    <t>SECRETARIA DE OBRAS</t>
  </si>
  <si>
    <t xml:space="preserve">TOTAL COM BDI </t>
  </si>
  <si>
    <t>SINAPI</t>
  </si>
  <si>
    <t>MEMÓRIA DE CÁLCULO</t>
  </si>
  <si>
    <t xml:space="preserve">Placa de obra: </t>
  </si>
  <si>
    <t>GRUPO</t>
  </si>
  <si>
    <t>ENCARGO</t>
  </si>
  <si>
    <t>HORISTA (%)</t>
  </si>
  <si>
    <t>MENSALISTA (%)</t>
  </si>
  <si>
    <t>INSS</t>
  </si>
  <si>
    <t>SESI</t>
  </si>
  <si>
    <t>SENAI</t>
  </si>
  <si>
    <t xml:space="preserve">INCRA </t>
  </si>
  <si>
    <t>SEBRAE</t>
  </si>
  <si>
    <t>Salário Educação</t>
  </si>
  <si>
    <t>Seguro Contra Acidentes de Trabalho</t>
  </si>
  <si>
    <t>FGTS</t>
  </si>
  <si>
    <t>SECONCI</t>
  </si>
  <si>
    <t>A</t>
  </si>
  <si>
    <t>A.1</t>
  </si>
  <si>
    <t>A.2</t>
  </si>
  <si>
    <t>A.3</t>
  </si>
  <si>
    <t>A.4</t>
  </si>
  <si>
    <t>A.5</t>
  </si>
  <si>
    <t>A.6</t>
  </si>
  <si>
    <t>A.7</t>
  </si>
  <si>
    <t>A.8</t>
  </si>
  <si>
    <t>A.9</t>
  </si>
  <si>
    <t>TOTAL DOS ENCARGOS SOCIAIS BÁSICOS</t>
  </si>
  <si>
    <t>Repouso Semanal Remunerado</t>
  </si>
  <si>
    <t>B.1</t>
  </si>
  <si>
    <t>B.2</t>
  </si>
  <si>
    <t>B.3</t>
  </si>
  <si>
    <t>B.4</t>
  </si>
  <si>
    <t>B.5</t>
  </si>
  <si>
    <t>B.6</t>
  </si>
  <si>
    <t>B.7</t>
  </si>
  <si>
    <t>B.8</t>
  </si>
  <si>
    <t>B.9</t>
  </si>
  <si>
    <t>B.10</t>
  </si>
  <si>
    <t>B</t>
  </si>
  <si>
    <t>Feriados</t>
  </si>
  <si>
    <t>Auxílio - Enfermidade</t>
  </si>
  <si>
    <t>13º salário</t>
  </si>
  <si>
    <t>Licença Paternidade</t>
  </si>
  <si>
    <t>Faltas Justificadas</t>
  </si>
  <si>
    <t>Dias de chuvas</t>
  </si>
  <si>
    <t>Auxílio Acidente de Trabalho</t>
  </si>
  <si>
    <t>Salário Maternidade</t>
  </si>
  <si>
    <t>Férias gozadas</t>
  </si>
  <si>
    <t>TOTAL DE ENCARGOS SOCIAIS QUE RECEBEM INCIDÊNCIAS DE A</t>
  </si>
  <si>
    <t>C.1</t>
  </si>
  <si>
    <t>C.2</t>
  </si>
  <si>
    <t>C.3</t>
  </si>
  <si>
    <t>C.4</t>
  </si>
  <si>
    <t>C.5</t>
  </si>
  <si>
    <t>C</t>
  </si>
  <si>
    <t>Aviso Prévio Indenizado</t>
  </si>
  <si>
    <t>Aviso Prévio Trabalhado</t>
  </si>
  <si>
    <t>Férias Indenizadas</t>
  </si>
  <si>
    <t>Depósito Rescisão Sem Justa Causa</t>
  </si>
  <si>
    <t>Indenização Adicional</t>
  </si>
  <si>
    <t>TOTAL DE ENCARGOS SOCIAIS QUE NÃO RECEBEM INCIDÊNCIAS DE A</t>
  </si>
  <si>
    <t>D.1</t>
  </si>
  <si>
    <t>D.2</t>
  </si>
  <si>
    <t>D</t>
  </si>
  <si>
    <t>Reincidência de Grupo A sobre Grupo B</t>
  </si>
  <si>
    <t>Reincidência de Grupo A sobre Aviso Prévio Trabalhado e Reincidência do FGTS sobre Aviso Prévio Indenizado</t>
  </si>
  <si>
    <t>TOTAL DAS TAXAS INCIDÊNCIAS E REINCIDÊNCIAS</t>
  </si>
  <si>
    <t>TOTAL DOS ENCARGOS (A+B+C+D)</t>
  </si>
  <si>
    <t>COMPOSIÇÃO DE ENCARGOS SOCIAIS SINAPI</t>
  </si>
  <si>
    <t>Não incide</t>
  </si>
  <si>
    <t>1.0</t>
  </si>
  <si>
    <t>CUSTOS INDIRETOS</t>
  </si>
  <si>
    <t>1.3</t>
  </si>
  <si>
    <t>1.4</t>
  </si>
  <si>
    <t>Administração Central e Local</t>
  </si>
  <si>
    <t>Seguros + Garantia</t>
  </si>
  <si>
    <t>Despesas Financeiras</t>
  </si>
  <si>
    <t>Riscos</t>
  </si>
  <si>
    <t>2.0</t>
  </si>
  <si>
    <t>Tributos</t>
  </si>
  <si>
    <t>PIS</t>
  </si>
  <si>
    <t>COFINS</t>
  </si>
  <si>
    <t>ISS</t>
  </si>
  <si>
    <t>3.0</t>
  </si>
  <si>
    <t>Lucro</t>
  </si>
  <si>
    <t>4.0</t>
  </si>
  <si>
    <t>TAXA TOTAL DE BDI</t>
  </si>
  <si>
    <t>Segundo Acórdão 2622/2013 do Tribunal de Contas da União – TCU, o cálculo do BDI deve ser</t>
  </si>
  <si>
    <t>AC - Administração Central</t>
  </si>
  <si>
    <t>S - Seguro</t>
  </si>
  <si>
    <t>R - Riscos</t>
  </si>
  <si>
    <t>G - Garantia</t>
  </si>
  <si>
    <t>DF - Despesas Financeiras</t>
  </si>
  <si>
    <t>L - Taxa de Lucro/Remuneração</t>
  </si>
  <si>
    <t>UNIT. S/ BDI</t>
  </si>
  <si>
    <t xml:space="preserve">UNIT. C/ BDI </t>
  </si>
  <si>
    <t>TOTAL C/ BDI</t>
  </si>
  <si>
    <t>CURVA ABC</t>
  </si>
  <si>
    <t>DETALHAMENTO</t>
  </si>
  <si>
    <t>% POR ITEM</t>
  </si>
  <si>
    <t>% ACUMULADO</t>
  </si>
  <si>
    <t xml:space="preserve">BDI </t>
  </si>
  <si>
    <t>TOTAL SEM BDI</t>
  </si>
  <si>
    <t>TOTAL GERAL COM BDI</t>
  </si>
  <si>
    <t>1º MÊS</t>
  </si>
  <si>
    <t>2º MÊS</t>
  </si>
  <si>
    <t>TOTAL</t>
  </si>
  <si>
    <t>CRONOGRAMA FÍSICO-FINANCEIRO</t>
  </si>
  <si>
    <t>FINANCEIRO (R$)</t>
  </si>
  <si>
    <t>CONCEITO</t>
  </si>
  <si>
    <t>%</t>
  </si>
  <si>
    <t>VALOR MENSAL R$</t>
  </si>
  <si>
    <t>PERCENTUAL MENSAL %</t>
  </si>
  <si>
    <t>2,00 m x 4,00 m</t>
  </si>
  <si>
    <t>PLACA DE OBRA (PARA CONSTRUCAO CIVIL) EM CHAPA GALVANIZADA *N. 22*, ADESIVADA, DE *2,0 X 1,125* M</t>
  </si>
  <si>
    <t>A PLANILHA UTILIZADA PARA COMPOSIÇÃO DE CUSTOS FOI A PLANILHA DESONERADA, QUE GEROU MENOR CUSTO UNITÁRIO FINAL DOS ITENS UTILIZADOS.</t>
  </si>
  <si>
    <t>INSTALAÇÕES ELÉTRICAS E ILUMINAÇÃO PÚBLICA</t>
  </si>
  <si>
    <t>TERRA VEGETAL (GRANEL)</t>
  </si>
  <si>
    <t>4.3</t>
  </si>
  <si>
    <t>INSTALAÇÕES HIDRÁULICAS</t>
  </si>
  <si>
    <t>4.4</t>
  </si>
  <si>
    <t>4813-SNP</t>
  </si>
  <si>
    <t>94273-SNP</t>
  </si>
  <si>
    <t>94274-SNP</t>
  </si>
  <si>
    <t>7253-SNP</t>
  </si>
  <si>
    <t>ASSENTAMENTO DE GUIA (MEIO-FIO) EM TRECHO RETO, CONFECCIONADA EM CONCRETO PRÉ-FABRICADO, DIMENSÕES 100X15X13X30 CM (COMPRIMENTO X BASE INFERIOR X BASE SUPERIOR X ALTURA), PARA VIAS URBANAS (USO VIÁRIO). AF_06/2016</t>
  </si>
  <si>
    <t>ASSENTAMENTO DE GUIA (MEIO-FIO) EM TRECHO CURVO, CONFECCIONADA EM CONCRETO PRÉ-FABRICADO, DIMENSÕES 100X15X13X30 CM (COMPRIMENTO X BASE INFERIOR X BASE SUPERIOR X ALTURA), PARA VIAS URBANAS (USO VIÁRIO). AF_06/2016</t>
  </si>
  <si>
    <t>PLANTIO DE GRAMA EM PLACAS. AF_05/2018</t>
  </si>
  <si>
    <t>98504-SNP</t>
  </si>
  <si>
    <t>2.4</t>
  </si>
  <si>
    <t>CPRB</t>
  </si>
  <si>
    <t xml:space="preserve">COM BDI </t>
  </si>
  <si>
    <t>I - Incidência de Impostos (PIS, COFINS, ISS e CPRB)</t>
  </si>
  <si>
    <t>REMOÇÃO DE PLACAS E PILARETES DE CONCRETO, DE FORMA MANUAL, SEM REAPROVEITAMENTO. AF_12/2017</t>
  </si>
  <si>
    <t>97639-SNP</t>
  </si>
  <si>
    <t>PESQUISA DE MERCADO</t>
  </si>
  <si>
    <t>101659-SNP</t>
  </si>
  <si>
    <t>LUMINÁRIA DE LED PARA ILUMINAÇÃO PÚBLICA, DE 181 W ATÉ 239 W - FORNECIMENTO E INSTALAÇÃO. AF_08/2020</t>
  </si>
  <si>
    <t>3.2</t>
  </si>
  <si>
    <t>3.3</t>
  </si>
  <si>
    <t>10848 - SNP</t>
  </si>
  <si>
    <t>PLACA DE INAUGURACAO METALICA, *40* CM X *60* CM</t>
  </si>
  <si>
    <t>3.4</t>
  </si>
  <si>
    <t>MUDA DE ARBUSTO FOLHAGEM, SANSAO-DO-CAMPO OU EQUIVALENTE DA REGIAO, H= *50 A 70* CM</t>
  </si>
  <si>
    <t>00000365-SNP</t>
  </si>
  <si>
    <t>REQUALIFICAÇÃO DA QUADRA DO LOTEAMENTO FUTURO</t>
  </si>
  <si>
    <t>ENDEREÇO: RUA 01, S/N, LOTEAMENTO FUTURO - BARRA DE GUABIRABA - PE 55690-000</t>
  </si>
  <si>
    <t>DEMOLIÇÃO DE REVESTIMENTO CERÂMICO, DE FORMA MANUAL, SEM REAPROVEITAMENTO. AF_12/2017</t>
  </si>
  <si>
    <t>97633-SNP</t>
  </si>
  <si>
    <t>1.5</t>
  </si>
  <si>
    <t>1.6</t>
  </si>
  <si>
    <t>1.7</t>
  </si>
  <si>
    <t>1.8</t>
  </si>
  <si>
    <t>LASTRO COM MATERIAL GRANULAR (AREIA MÉDIA), APLICADO EM PISOS OU LAJES SOBRE SOLO, ESPESSURA DE *10 CM*. AF_07/2019</t>
  </si>
  <si>
    <t>100323-SNP</t>
  </si>
  <si>
    <t>PINTURAS</t>
  </si>
  <si>
    <t>5.2</t>
  </si>
  <si>
    <t>5.3</t>
  </si>
  <si>
    <t>5.4</t>
  </si>
  <si>
    <t>6.1</t>
  </si>
  <si>
    <t>PLANTIO DE PALMEIRA COM ALTURA DE MUDA MENOR OU IGUAL A 2,00 M. AF_05/2018</t>
  </si>
  <si>
    <t>98516-SNP</t>
  </si>
  <si>
    <t>PLAYGROUND CASINHA CHALÉ MAIOR EM EUCALIPTO TRATADO CONTENDO: CASINHA COM 2 BALANÇOS, 1 ESCORREGO, 1 SUBIDA DE PEDRA, 1 ESCALADA DE CORDA E 1 PONTE. (TAMANHO APROXIMADO 5,00M X 5,50M X A=3,00M)</t>
  </si>
  <si>
    <t>PLANTIO DE ÁRVORE ORNAMENTAL COM ALTURA DE MUDA MENOR OU IGUAL A 2,00M. AF_05/2018</t>
  </si>
  <si>
    <t>98510-SNP</t>
  </si>
  <si>
    <t>PINTURA DE DEMARCAÇÃO DE QUADRA POLIESPORTIVA COM TINTA EPÓXI, E = 5 CM, APLICAÇÃO MANUAL. AF_05/2021</t>
  </si>
  <si>
    <t>102506-SNP</t>
  </si>
  <si>
    <t>APLICAÇÃO MANUAL DE PINTURA COM TINTA LÁTEX ACRÍLICA EM PAREDES, DUAS DEMÃOS. AF_06/2014</t>
  </si>
  <si>
    <t>88489-SNP</t>
  </si>
  <si>
    <t>REMOÇÃO DE PORTAS, DE FORMA MANUAL, SEM REAPROVEITAMENTO. AF_12/2017</t>
  </si>
  <si>
    <t>97644-SNP</t>
  </si>
  <si>
    <t>CAIXA D´ÁGUA EM POLIETILENO, 1000 LITROS - FORNECIMENTO E INSTALAÇÃO.AF_06/2021</t>
  </si>
  <si>
    <t>7.1</t>
  </si>
  <si>
    <t>102607-SNP</t>
  </si>
  <si>
    <t>PAVIMENTAÇÃO</t>
  </si>
  <si>
    <t>6.2</t>
  </si>
  <si>
    <t>8.1</t>
  </si>
  <si>
    <t>IMPERMEABILIZAÇÕES</t>
  </si>
  <si>
    <t xml:space="preserve"> REVESTIMENTOS </t>
  </si>
  <si>
    <t>ELEVAÇÕES</t>
  </si>
  <si>
    <t>8.2</t>
  </si>
  <si>
    <t>8.3</t>
  </si>
  <si>
    <t>8.4</t>
  </si>
  <si>
    <t>9.1</t>
  </si>
  <si>
    <t>10.1</t>
  </si>
  <si>
    <t>ARREMATES FINAIS/ PLACA DE INAUGURAÇÃO</t>
  </si>
  <si>
    <t>LIMPEZA DE REVESTIMENTO CERÂMICO EM PAREDE COM PANO ÚMIDO AF_04/2019</t>
  </si>
  <si>
    <t>99806-SNP</t>
  </si>
  <si>
    <t>REMOÇÃO DE TAPUME/ CHAPAS METÁLICAS E DE MADEIRA, DE FORMA MANUAL, SEM REAPROVEITAMENTO. AF_12/2017</t>
  </si>
  <si>
    <t>97637-SNP</t>
  </si>
  <si>
    <t>TAPUME COM COMPENSADO DE MADEIRA. AF_05/2018</t>
  </si>
  <si>
    <t>98458-SNP</t>
  </si>
  <si>
    <t>8.5</t>
  </si>
  <si>
    <t>8.6</t>
  </si>
  <si>
    <t>8.7</t>
  </si>
  <si>
    <t>9.2</t>
  </si>
  <si>
    <t>9.3</t>
  </si>
  <si>
    <t>9.4</t>
  </si>
  <si>
    <t>11.1</t>
  </si>
  <si>
    <t>100701-SNP</t>
  </si>
  <si>
    <t>PORTA DE FERRO, DE ABRIR, TIPO GRADE COM CHAPA, COM GUARNIÇÕES. AF_12/2019</t>
  </si>
  <si>
    <t>REVESTIMENTO CERÂMICO PARA PAREDES INTERNAS COM PLACAS TIPO ESMALTADA PADRÃO POPULAR DE DIMENSÕES 20X20 CM, ARGAMASSA TIPO AC I, APLICADAS EM AMBIENTES DE ÁREA MAIOR QUE 5 M2 NA ALTURA INTEIRA DAS PAREDES. AF_06/2014</t>
  </si>
  <si>
    <t>93393-SNP</t>
  </si>
  <si>
    <t>PORTA DE MADEIRA PARA PINTURA, SEMI-OCA (LEVE OU MÉDIA), 90X210CM, ESPESSURA DE 3,5CM, INCLUSO DOBRADIÇAS - FORNECIMENTO E INSTALAÇÃO. AF_12/2019</t>
  </si>
  <si>
    <t>90823-SNP</t>
  </si>
  <si>
    <t>PORTA DE MADEIRA PARA PINTURA, SEMI-OCA (LEVE OU MÉDIA), 70X210CM, ESPESSURA DE 3,5CM, INCLUSO DOBRADIÇAS - FORNECIMENTO E INSTALAÇÃO. AF_12/2019</t>
  </si>
  <si>
    <t>90821-SNP</t>
  </si>
  <si>
    <t>REMOÇÃO DE INTERRUPTORES/TOMADAS ELÉTRICAS, DE FORMA MANUAL, SEM REAPROVEITAMENTO. AF_12/2017</t>
  </si>
  <si>
    <t>97660-SNP</t>
  </si>
  <si>
    <t>REMOÇÃO DE LOUÇAS, DE FORMA MANUAL, SEM REAPROVEITAMENTO. AF_12/2017</t>
  </si>
  <si>
    <t>97663-SNP</t>
  </si>
  <si>
    <t>REMOÇÃO DE CABOS ELÉTRICOS, DE FORMA MANUAL, SEM REAPROVEITAMENTO. AF_12/2017</t>
  </si>
  <si>
    <t>97661-SNP</t>
  </si>
  <si>
    <t>MASSA ÚNICA, PARA RECEBIMENTO DE PINTURA, EM ARGAMASSA TRAÇO 1:2:8, PREPARO MANUAL, APLICADA MANUALMENTE EM FACES INTERNAS DE PAREDES, ESPESSURA DE 20MM, COM EXECUÇÃO DE TALISCAS. AF_06/2014</t>
  </si>
  <si>
    <t>87530-SNP</t>
  </si>
  <si>
    <t>ALAMBRADO PARA QUADRA POLIESPORTIVA, ESTRUTURADO POR TUBOS DE ACO GALVANIZADO, (MONTANTES COM DIAMETRO 2", TRAVESSAS E ESCORAS COM DIÂMETRO 1 ¼), COM TELA DE ARAME GALVANIZADO, FIO 14 BWG E MALHA QUADRADA 5X5CM (EXCETO MURETA). AF_03/2021</t>
  </si>
  <si>
    <t>102362-SNP</t>
  </si>
  <si>
    <t>ESQUADRIAS/ ALAMBRADO</t>
  </si>
  <si>
    <t>95952-SNP</t>
  </si>
  <si>
    <t>(COMPOSIÇÃO REPRESENTATIVA) EXECUÇÃO DE ESTRUTURAS DE CONCRETO ARMADO CONVENCIONAL, PARA EDIFICAÇÃO HABITACIONAL MULTIFAMILIAR (PRÉDIO), FCK= 25 MPA. AF_01/2017</t>
  </si>
  <si>
    <t>Concreto para confecção de mesas:</t>
  </si>
  <si>
    <t>Bancos: 0,30 m x 0,30m x (0,45m + 0,20m base) =0,06m³ x 8 bancos = 0,48m³</t>
  </si>
  <si>
    <t>Base da mesa: 0,40 m x 0,40 m x (0,80 m +0,30m base) = 0,175m³ x 2 mesas = 0,35m³</t>
  </si>
  <si>
    <t>Mesa: 0,90 m x 0,90 m x 0,05m = 0,04m³ x 2 mesas = 0,08m³</t>
  </si>
  <si>
    <t>8.8</t>
  </si>
  <si>
    <t>00042439-SNP</t>
  </si>
  <si>
    <t>BANCO COM ENCOSTO, 1,60M* DE COMPRIMENTO, EM TUBO DE ACO CARBONO E PINTURA NO PROCESSO ELETROSTATICO - PARA ACADEMIA AO AR LIVRE / ACADEMIA DA TERCEIRA IDADE - ATI</t>
  </si>
  <si>
    <t>27,70 m+ 69,62m + 27,70m + 69,62m = 194 ,64m x 2,10m = 408,74m²</t>
  </si>
  <si>
    <t>Revestimento cerâmico existente no BWC Masculino:</t>
  </si>
  <si>
    <t>5,48m + 1,50m + 2,15m + 2,15m + 0,67m + 0,15m + 1,25m + 1,00m + 1,25m + 1,25m + 1,00m + 1,25m + 1,25m + 2,08m + 0,15m + 1,50m + 1,14m + 1,50m + 1,50m + 1,14 + 1,50m = 30,86m x 2,10m = 64,81m²</t>
  </si>
  <si>
    <t>Revestimento cerâmico existente no BWC Feminino:</t>
  </si>
  <si>
    <t>5,48m + 3,72m + 2,30m + 2,30m + 0,15m + 0,15m + 1,00m + 1,25m + 1,25m + 1,00m + 1,25m + 1,25m + 0,15m + 1,00m + 1,25m + 1,25m + 0,50m + 0,93m + 0,15m + 1,50m + 1,14m + 1,50m + 0,40m + 1,50m + 1,14m + 1,50m + 0,22m = 35,23m x 2,10m = 73,98m²</t>
  </si>
  <si>
    <t>Interruptores/ tomadas dos BWCs e quadra:</t>
  </si>
  <si>
    <t>15 unidades</t>
  </si>
  <si>
    <t>Remoção de cabos elétricos nos BWCs:</t>
  </si>
  <si>
    <t xml:space="preserve">5,48m x 2 = 10,96m </t>
  </si>
  <si>
    <t>6 unidades</t>
  </si>
  <si>
    <t>ESPELHOS/ APARELHOS SANITÁRIOS E METAIS</t>
  </si>
  <si>
    <t>9.5</t>
  </si>
  <si>
    <t>9.6</t>
  </si>
  <si>
    <t>9.7</t>
  </si>
  <si>
    <t>9.8</t>
  </si>
  <si>
    <t>10.2</t>
  </si>
  <si>
    <t>10.3</t>
  </si>
  <si>
    <t>10.4</t>
  </si>
  <si>
    <t>12.2</t>
  </si>
  <si>
    <t>12.1</t>
  </si>
  <si>
    <t>12.3</t>
  </si>
  <si>
    <t>11186 - SNP</t>
  </si>
  <si>
    <t>ESPELHO CRISTAL E = 4 MM</t>
  </si>
  <si>
    <t>M2</t>
  </si>
  <si>
    <t>100866 - SNP</t>
  </si>
  <si>
    <t>BARRA DE APOIO RETA, EM ACO INOX POLIDO, COMPRIMENTO 60CM, FIXADA NA PAREDE - FORNECIMENTO E INSTALAÇÃO. AF_01/2020</t>
  </si>
  <si>
    <t>100868 - SNP</t>
  </si>
  <si>
    <t>BARRA DE APOIO RETA, EM ACO INOX POLIDO, COMPRIMENTO 80 CM, FIXADA NA PAREDE - FORNECIMENTO E INSTALAÇÃO. AF_01/2020</t>
  </si>
  <si>
    <t>37400 - SNP</t>
  </si>
  <si>
    <t>PAPELEIRA PLASTICA TIPO DISPENSER PARA PAPEL HIGIENICO ROLAO</t>
  </si>
  <si>
    <t>95470 - SNP</t>
  </si>
  <si>
    <t>VASO SANITARIO SIFONADO CONVENCIONAL COM LOUÇA BRANCA, INCLUSO CONJUNTO DE LIGAÇÃO PARA BACIA SANITÁRIA AJUSTÁVEL - FORNECIMENTO E INSTALAÇÃO. AF_10/2016</t>
  </si>
  <si>
    <t>95471 - SNP</t>
  </si>
  <si>
    <t>VASO SANITARIO SIFONADO CONVENCIONAL PARA PCD SEM FURO FRONTAL COM LOUÇA BRANCA SEM ASSENTO - FORNECIMENTO E INSTALAÇÃO. AF_01/2020</t>
  </si>
  <si>
    <t>100849 - SNP</t>
  </si>
  <si>
    <t>ASSENTO SANITÁRIO CONVENCIONAL - FORNECIMENTO E INSTALAÇÃO. AF_01/2020</t>
  </si>
  <si>
    <t>86902 - SNP</t>
  </si>
  <si>
    <t>LAVATÓRIO LOUÇA BRANCA COM COLUNA, *44 X 35,5* CM, PADRÃO POPULAR - FORNECIMENTO E INSTALAÇÃO. AF_01/2020</t>
  </si>
  <si>
    <t>86937 - SNP</t>
  </si>
  <si>
    <t>CUBA DE EMBUTIR OVAL EM LOUÇA BRANCA, 35 X 50CM OU EQUIVALENTE, INCLUSO VÁLVULA EM METAL CROMADO E SIFÃO FLEXÍVEL EM PVC - FORNECIMENTO E INSTALAÇÃO. AF_01/2020</t>
  </si>
  <si>
    <t>86906 - SNP</t>
  </si>
  <si>
    <t>TORNEIRA CROMADA DE MESA, 1/2 OU 3/4, PARA LAVATÓRIO, PADRÃO POPULAR - FORNECIMENTO E INSTALAÇÃO. AF_01/2020</t>
  </si>
  <si>
    <t>100858 - SNP</t>
  </si>
  <si>
    <t>MICTÓRIO SIFONADO LOUÇA BRANCA PADRÃO MÉDIO FORNECIMENTO E INSTALAÇÃO. AF_01/2020</t>
  </si>
  <si>
    <t>100860 - SNP</t>
  </si>
  <si>
    <t>CHUVEIRO ELÉTRICO COMUM CORPO PLÁSTICO, TIPO DUCHA FORNECIMENTO E INSTALAÇÃO. AF_01/2020</t>
  </si>
  <si>
    <t>89351 - SNP</t>
  </si>
  <si>
    <t>REGISTRO DE PRESSÃO BRUTO, LATÃO, ROSCÁVEL, 3/4, FORNECIDO E INSTALADO EM RAMAL DE ÁGUA. AF_12/2014</t>
  </si>
  <si>
    <t>36801 - SNP</t>
  </si>
  <si>
    <t>ACABAMENTO CROMADO PARA REGISTRO PEQUENO, 1/2 " OU 3/4 "</t>
  </si>
  <si>
    <t>95543 - SNP</t>
  </si>
  <si>
    <t>PORTA TOALHA BANHO EM METAL CROMADO, TIPO BARRA, INCLUSO FIXAÇÃO. AF_01/2020</t>
  </si>
  <si>
    <t>8.9</t>
  </si>
  <si>
    <t>8.10</t>
  </si>
  <si>
    <t>8.11</t>
  </si>
  <si>
    <t>8.12</t>
  </si>
  <si>
    <t>8.13</t>
  </si>
  <si>
    <t>8.14</t>
  </si>
  <si>
    <t>8.15</t>
  </si>
  <si>
    <t>8.16</t>
  </si>
  <si>
    <t>Remoção de portas do BWC feminino:</t>
  </si>
  <si>
    <t>Remoção portas do BWC masculino:</t>
  </si>
  <si>
    <t>0,70m x 2,10 m = 2,80m² x 5 portas = 14m²</t>
  </si>
  <si>
    <t>Louças do BWC masculino:</t>
  </si>
  <si>
    <t>Louças do BWC feminino:</t>
  </si>
  <si>
    <t>2,86m x 210m = 6,01m²</t>
  </si>
  <si>
    <t xml:space="preserve">Remoção de portão de entrada: </t>
  </si>
  <si>
    <t>Bancos de alvenaria:</t>
  </si>
  <si>
    <t>3,88m + 1,91m + 9,03m + 2,34m = 17,16m x 0,50m = 8,58m² + 3,37m² = 11,95m²</t>
  </si>
  <si>
    <t>14,01m + 0,60m + 16,43m + 0,60m = 31,64m x 0,50m = 15,82m² + 9,58m² = 25,40m²</t>
  </si>
  <si>
    <t>6,99m + 0,60m + 9,86m + 0,60 m = 18,05m x 0,50m = 9,02m² + 4,79m² = 13,81m²</t>
  </si>
  <si>
    <t>2,70m + 0,60m + 2,70m + 0,60m = 6,60m x 0,50m = 3,30m² + 1,06m² = 4,36m²</t>
  </si>
  <si>
    <t>7,40m + 0,62m + 7,40m + 0,62m = 16,04m x 0,50m = 8,02m² + 3,48m² = 11,50m²</t>
  </si>
  <si>
    <t>14,01m  + 16,43m  = 30,44m x 0,50m = 15,22m² + 9,58m² = 24,80m²</t>
  </si>
  <si>
    <t>6,99m + 9,86m = 16,85m x 0,50m = 8,42m² + 4,79m² = 13,21m²</t>
  </si>
  <si>
    <t>7,40m + 0,62m + 0,62m = 8,64m x 0,50m = 4,32m² + 3,48m² = 7,80m²</t>
  </si>
  <si>
    <t>1,42m + 8,51m + 1,61m = 11,54m x (0,50m + 0,20m)= 8,08m²</t>
  </si>
  <si>
    <t>27,70M + 2,33M + 40,37M + 6,55M + 0,90M + 24,66M + 14,91M + 1,45M + 2,43M + 2,38M + 8,99M + 40,37M + 6,23M = 179,27M</t>
  </si>
  <si>
    <t>Meio fio no entorno da área de convívio:</t>
  </si>
  <si>
    <t xml:space="preserve">2 X 3,14 X 0,60M = 3,77M x 8 árvores = 30,16 m </t>
  </si>
  <si>
    <t>Meio fio no entorno das árvores:</t>
  </si>
  <si>
    <t>Área de piso intertravado cor natural:</t>
  </si>
  <si>
    <t>27,50m² + 27,50m² = 55m²</t>
  </si>
  <si>
    <t>Área de piso intertravado cor cinza escuro:</t>
  </si>
  <si>
    <t>Área de piso intertravado cor amarelo:</t>
  </si>
  <si>
    <t>60,56m²</t>
  </si>
  <si>
    <t>372,68m² + 8,98m² + 65,28m² = 446,94m²</t>
  </si>
  <si>
    <t>Pintura dos bancos e jardineira:</t>
  </si>
  <si>
    <t>Jardineiras:</t>
  </si>
  <si>
    <t>3,35m + 3,02m = 6,37m x 0,50m = 3,19m²</t>
  </si>
  <si>
    <t>2,74m + 3,27m = 6,01m x 0,50m = 3,00m²</t>
  </si>
  <si>
    <t>1,42m + 8,51m + 1,61m = 11,54m x 0,50m = 5,77m²</t>
  </si>
  <si>
    <t>3,35m + 3,02m = 6,37m x (0,50m+ 0,20m) = 4,46m²</t>
  </si>
  <si>
    <t>2,74m + 3,27m = 6,01m x (0,50m+ 0,20m) = 4,21m²</t>
  </si>
  <si>
    <t>1,91m + 9,03m + 2,34m = 13,28m x 0,50m = 6,64m² + 3,37m² = 10,01m²</t>
  </si>
  <si>
    <t>16,43m x 0,50m = 8,22m² + 9,58m² = 17,80m²</t>
  </si>
  <si>
    <t>9,86m  x 0,50m = 4,93m² + 4,79m² = 9,72m²</t>
  </si>
  <si>
    <t>2,70m + 0,60m + 0,60m = 3,90m x 0,50m = 1,95m² + 1,06m² = 2,07m²</t>
  </si>
  <si>
    <t>Pintura da Quadra:</t>
  </si>
  <si>
    <t>Fachada Frontal:</t>
  </si>
  <si>
    <t>Cor Cacoal:</t>
  </si>
  <si>
    <t>2,30m x 1,12m = 2,58m²</t>
  </si>
  <si>
    <t>0,40m x 3,00m = 1,20m²</t>
  </si>
  <si>
    <t>12,56m x (1,12m + 0,43m) = 19,47m²</t>
  </si>
  <si>
    <t>0,43m x 3,00m = 1,29m²</t>
  </si>
  <si>
    <t>Cor marfim:</t>
  </si>
  <si>
    <t>2,30m x 1,88m = 4,32m²</t>
  </si>
  <si>
    <t>12,56m x 1,45m  = 18,21m²</t>
  </si>
  <si>
    <t>Alambrados Cor Preta:</t>
  </si>
  <si>
    <t>(0,40m x 3,00m) x 8= 9,60m²</t>
  </si>
  <si>
    <t>(0,15m x 3,00m ) x 4=1.80m²</t>
  </si>
  <si>
    <t>(3,56m x 0,40m) x 4= 5,70m²</t>
  </si>
  <si>
    <t>(3,56m x 0,15m) x 2 = 1,07m²</t>
  </si>
  <si>
    <t>Total Cor preta: 18,17m²</t>
  </si>
  <si>
    <t>Total cor marfim Fachada Frontal: 26,85m²</t>
  </si>
  <si>
    <t xml:space="preserve">Total cor Cacoal Fachada Frontal: 27,12m² </t>
  </si>
  <si>
    <t>Fachada Posterior:</t>
  </si>
  <si>
    <t xml:space="preserve">Cor cacoal: </t>
  </si>
  <si>
    <t>17,24m x 1,12m = 19,31m²</t>
  </si>
  <si>
    <t>Pintura artística:</t>
  </si>
  <si>
    <t>17,24m x 1,88m = 32,41m²</t>
  </si>
  <si>
    <t>24,00m - 17,24m = 6,76m x 3,00m = 20,28m²</t>
  </si>
  <si>
    <t>Total pintura artística: 52,69m²</t>
  </si>
  <si>
    <t>Fachada Lateral direita:</t>
  </si>
  <si>
    <t>40,37m x 1,12m = 45,21m²</t>
  </si>
  <si>
    <t>Cor Marfim: 40,37m x 1,88m = 75,89m²</t>
  </si>
  <si>
    <t>Fachada Lateral esquerda:</t>
  </si>
  <si>
    <t>Pintura interna cor branca:</t>
  </si>
  <si>
    <t>Espelhos das arquibancadas:</t>
  </si>
  <si>
    <t>1,56m + 1,24m = 2,80m x 33,89 m = 94,89m² x 2 = 189,78m²</t>
  </si>
  <si>
    <t>2,30m + 0,40m + 12,56m + 0,40m + 2,30 m = 17,96m x 3,00m = 53,88m²</t>
  </si>
  <si>
    <t xml:space="preserve"> 2,56m +  2,56m+ 10,34m = 15,46m x 2,48m = 38,34m²</t>
  </si>
  <si>
    <t xml:space="preserve">5,48m + 1,30m + 1,35m  + 5,48m + 1,30m + 1,35m= 16,26m x 2,80m  = 45,53m² </t>
  </si>
  <si>
    <t>10,34m x 0,80m = 8,27m²</t>
  </si>
  <si>
    <t>Concreto para alambrado dos portais de entrada da Quadra:</t>
  </si>
  <si>
    <t>Portão 1:</t>
  </si>
  <si>
    <t>Base para Portão 1:</t>
  </si>
  <si>
    <t>(0,40m x 0,40m x 0,30m) x 2= 0,10m³</t>
  </si>
  <si>
    <t>Portão 2:</t>
  </si>
  <si>
    <t>(3,58m x 0,40m x 0,15m) + (3,00m x 0,40m x 0,15m) x 2= 0,57m³</t>
  </si>
  <si>
    <t>(3,56m x 0,40m x 0,15m) + (3,00m x 0,40m x 0,15m) x 2= 0,57m³</t>
  </si>
  <si>
    <t>Base para Portão 2:</t>
  </si>
  <si>
    <t>ESCAVAÇÃO MANUAL PARA BLOCO DE COROAMENTO OU SAPATA, SEM PREVISÃO DE FÔRMA. AF_06/2017</t>
  </si>
  <si>
    <t>96522-SNP</t>
  </si>
  <si>
    <t>1.9</t>
  </si>
  <si>
    <t>Escavação de base para alambrado das entradas dos portões da Quadra:</t>
  </si>
  <si>
    <t>0,50m x 0,50m x 0,40m x 4 bases para portões= 0,40m³</t>
  </si>
  <si>
    <t>(33,89M + 2,16M) X 2= 72,10M</t>
  </si>
  <si>
    <t>18,60M X 2 = 37,20M</t>
  </si>
  <si>
    <t>PINTURA COM TINTA ALQUÍDICA DE ACABAMENTO (ESMALTE SINTÉTICO ACETINADO ) PULVERIZADA SOBRE SUPERFÍCIES METÁLICAS (EXCETO PERFIL) EXECUTADO EM OBRA (POR DEMÃO). AF_01/2020_P</t>
  </si>
  <si>
    <t>100741-SNP</t>
  </si>
  <si>
    <t>Portão 1: 2,86m x 2,80m = 8,01m² x 4 (2 demãos a cada lado do portão) = 32,04m²</t>
  </si>
  <si>
    <t>Portão 2: 2,85m x 2,80m = 7,98m² x 4 (2 demãos a cada lado do portão)  = 31,92m²</t>
  </si>
  <si>
    <t>PINTURA TINTA DE ACABAMENTO (PIGMENTADA) ESMALTE SINTÉTICO ACETINADO EM MADEIRA, 2 DEMÃOS. AF_01/2021</t>
  </si>
  <si>
    <t>102219-SNP</t>
  </si>
  <si>
    <t>Portas BWC feminino:</t>
  </si>
  <si>
    <t>0,70m x 1,95m x 2 lados da porta x 5 portas = 13,65m²</t>
  </si>
  <si>
    <t>1,00m x 1,95m x 2 lados da porta= 3,90m²</t>
  </si>
  <si>
    <t>1,00m x 2,10m x 2 lados da porta= 4,20m²</t>
  </si>
  <si>
    <t>Portas BWC masculino:</t>
  </si>
  <si>
    <t>0,70m x 1,95m x 2 lados da porta x 4 portas = 10,92m²</t>
  </si>
  <si>
    <t>Depósitos 1 e 2:</t>
  </si>
  <si>
    <t>0,70m x 2,10m x 2 lados da porta x 2 portas= 5,88m²</t>
  </si>
  <si>
    <t>APLICAÇÃO MANUAL DE PINTURA COM TINTA LÁTEX ACRÍLICA EM TETO, DUAS DEMÃOS. AF_06/2014</t>
  </si>
  <si>
    <t>88488-SNP</t>
  </si>
  <si>
    <t>4.5</t>
  </si>
  <si>
    <t>Teto BWC feminino:</t>
  </si>
  <si>
    <t>22,73m²</t>
  </si>
  <si>
    <t>Teto BWC masculino:</t>
  </si>
  <si>
    <t>4,64m² x 2 = 9,28m²</t>
  </si>
  <si>
    <t xml:space="preserve">Portão 1: 2,86m x 2,80m = 8,01m² </t>
  </si>
  <si>
    <t xml:space="preserve">Portão 2: 2,85m x 2,80m = 7,98m² </t>
  </si>
  <si>
    <t>5 portas</t>
  </si>
  <si>
    <t>4 portas</t>
  </si>
  <si>
    <t>2 portas</t>
  </si>
  <si>
    <t>24 m + 40,37m + 24 m + 40,37m= 128,74m x 3,00m = 386,22m²</t>
  </si>
  <si>
    <t>Alambrado da quadra:</t>
  </si>
  <si>
    <t>5,48m + 1,50m + 2,15m + 2,15m + 0,67m + 0,15m + 1,25m + 1,00m + 1,25m + 1,25m + 1,00m + 1,25m + 1,25m + 2,08m + 0,15m + 1,50m + 1,14m + 1,50m + 1,50m + 1,14m + 1,50m + 1,15m = 32,01m x 2,10m = 67,22m²</t>
  </si>
  <si>
    <t>Revestimento cerâmico no BWC Masculino:</t>
  </si>
  <si>
    <t>Revestimento cerâmico no BWC Feminino:</t>
  </si>
  <si>
    <t>5,48m + 3,72m + 2,30m + 2,30m + 0,15m + 0,15m + 1,00m + 1,25m + 1,25m + 1,00m + 1,25m + 1,25m + 0,15m + 1,00m + 1,25m + 1,25m + 0,50m + 0,93m + 0,15m + 1,50m + 1,14m + 1,50m + 0,40m + 1,50m + 1,14m + 1,50m + 0,22m + 1,00m= 36,23m x 2,10m = 76,08m²</t>
  </si>
  <si>
    <t>Pintura das paredes internas da quadra:</t>
  </si>
  <si>
    <t>Pintura das paredes internas dos depósitos 1 e 2:</t>
  </si>
  <si>
    <t>2,15m + 2,16m + 2,15m + 2,16m = 8,62m x 3,00m = 25,86m² - (0,70m x 2,10m) = 24,39m² x 2 depósitos= 48,78m²</t>
  </si>
  <si>
    <t>Total de pintura cor branca de paredes internas: 384,58m²</t>
  </si>
  <si>
    <t>Impermeabilização de lajes:</t>
  </si>
  <si>
    <t>BWC feminino:</t>
  </si>
  <si>
    <t>BWC feminino: 22,73m²</t>
  </si>
  <si>
    <t>BWC masculino: 22,73m²</t>
  </si>
  <si>
    <t>Depósito 1: 4,64m²</t>
  </si>
  <si>
    <t>Depósito 2: 4,64m²</t>
  </si>
  <si>
    <t>BWC masculino:</t>
  </si>
  <si>
    <t>Lavatório PCD WC feminino:</t>
  </si>
  <si>
    <t>Lavatório PCD WC masculino:</t>
  </si>
  <si>
    <t>Cabine sanitária WC feminino:</t>
  </si>
  <si>
    <t>Cabine sanitária WC masculino:</t>
  </si>
  <si>
    <t>SABONETEIRA DE PAREDE EM PLASTICO ABS COM ACABAMENTO CROMADO E ACRILICO, INCLUSO FIXAÇÃO. AF_01/2020</t>
  </si>
  <si>
    <t>100855 - SNP</t>
  </si>
  <si>
    <t>Chuveiro BWC feminino: 2 unidades</t>
  </si>
  <si>
    <t>Chuveiro BWC masculino: 2 unidades</t>
  </si>
  <si>
    <t>SABONETEIRA PLASTICA TIPO DISPENSER PARA SABONETE LIQUIDO COM RESERVATORIO 800 A 1500 ML, INCLUSO FIXAÇÃO. AF_01/2020</t>
  </si>
  <si>
    <t>95547-SNP</t>
  </si>
  <si>
    <t>8.17</t>
  </si>
  <si>
    <t>Lavatório WC feminino:</t>
  </si>
  <si>
    <t>Lavatório WC masculino:</t>
  </si>
  <si>
    <t>Cabines sanitárias WC feminino:</t>
  </si>
  <si>
    <t>Cabines sanitárias WC masculino:</t>
  </si>
  <si>
    <t>Cabine sanitária PCD WC feminino:</t>
  </si>
  <si>
    <t>Cabine sanitária PCD WC masculino:</t>
  </si>
  <si>
    <t>Lavatórios WC feminino:</t>
  </si>
  <si>
    <t>Lavatórios WC masculino:</t>
  </si>
  <si>
    <t>WC masculino:</t>
  </si>
  <si>
    <t>WC feminino:</t>
  </si>
  <si>
    <t>WC feminino (chuveiro):</t>
  </si>
  <si>
    <t>WC masculino (chuveiro):</t>
  </si>
  <si>
    <t>Área de grama:</t>
  </si>
  <si>
    <t>Volume de terra vegetal para área de grama:</t>
  </si>
  <si>
    <t>Volume de terra vegetal para área de plantação de árvores ornamentais:</t>
  </si>
  <si>
    <t>2,77m² x 0,05m = 0,14m³</t>
  </si>
  <si>
    <t>22,31m² x 0,05m = 1,11m³</t>
  </si>
  <si>
    <t>2,65m² x 0,05m= 0,13m³</t>
  </si>
  <si>
    <t>0,79m² x 0,05mx 8 = 0,32m³</t>
  </si>
  <si>
    <t>6,09m² x 0,05m= 0,30m³</t>
  </si>
  <si>
    <t>0,40m x 0,40m x 0,15m = 0,02m³ x 20 árvores (palmeira indiana, ficus, Bougainville) = 0,48m³</t>
  </si>
  <si>
    <t>2,77m² + 22,31m² + 2,65m² + 0,79m² + 6,09m²= 34,61m²</t>
  </si>
  <si>
    <t>Mudas de Bougainville cor laranja:</t>
  </si>
  <si>
    <t>10 unidades de palmeira indiana</t>
  </si>
  <si>
    <t>10 ficus</t>
  </si>
  <si>
    <t>Área de areia lavada para área de playground:</t>
  </si>
  <si>
    <t>66,66m² x 0,20m = 13,33m³</t>
  </si>
  <si>
    <t>Bancos para área de convívio: 4 unidades</t>
  </si>
  <si>
    <t>Playground de madeira: 1 unidade</t>
  </si>
  <si>
    <t>Luminárias para BWC feminino:</t>
  </si>
  <si>
    <t>10 unidades</t>
  </si>
  <si>
    <t>Luminárias para BWC masculino:</t>
  </si>
  <si>
    <t>Luminárias para depósitos:</t>
  </si>
  <si>
    <t>2 unidades</t>
  </si>
  <si>
    <t>Luminárias para refeltores dos postes da quadra:</t>
  </si>
  <si>
    <t>10.5</t>
  </si>
  <si>
    <t>10.6</t>
  </si>
  <si>
    <t>INTERRUPTOR SIMPLES (1 MÓDULO) COM 1 TOMADA DE EMBUTIR 2P+T 10 A, SUPORTE E SEM PLACA - FORNECIMENTO E INSTALAÇÃO. AF_12/2015</t>
  </si>
  <si>
    <t>92022-SNP</t>
  </si>
  <si>
    <t>PONTO DE TOMADA RESIDENCIAL INCLUINDO TOMADA (2 MÓDULOS) 10A/250V, CAIXA ELÉTRICA, ELETRODUTO, CABO, RASGO, QUEBRA E CHUMBAMENTO. AF_01/2016</t>
  </si>
  <si>
    <t>93142-SNP</t>
  </si>
  <si>
    <t>Tomadas BWC feminino:</t>
  </si>
  <si>
    <t>1 unidade</t>
  </si>
  <si>
    <t>Tomadas BWC masculino:</t>
  </si>
  <si>
    <t>Tomadas área interna da Quadra:</t>
  </si>
  <si>
    <t>Tomadas Depósitos:</t>
  </si>
  <si>
    <t>BWC feminino: 1 interruptor</t>
  </si>
  <si>
    <t>BWC masculino: 1 interruptor</t>
  </si>
  <si>
    <t>Depósitos: 2 interruptores</t>
  </si>
  <si>
    <t>Caixas dágua para abastecimento dos BWC's</t>
  </si>
  <si>
    <t>1 unidade de placa de inauguração</t>
  </si>
  <si>
    <t>Área de revestimento cerâmico das paredes dos BWCs = 143,3m²</t>
  </si>
  <si>
    <t>Área de remoção de tapume instalado: 408,74m²</t>
  </si>
  <si>
    <t>PISO CIMENTADO, TRAÇO 1:3 (CIMENTO E AREIA), ACABAMENTO LISO, ESPESSURA 4,0 CM, PREPARO MECÂNICO DA ARGAMASSA. AF_09/2020</t>
  </si>
  <si>
    <t>101749-SNP</t>
  </si>
  <si>
    <t>6.3</t>
  </si>
  <si>
    <t>Área de piso cimentado da quadra:</t>
  </si>
  <si>
    <t>36,73m²</t>
  </si>
  <si>
    <t>1.10</t>
  </si>
  <si>
    <t>103329-SNP</t>
  </si>
  <si>
    <t>ALVENARIA DE VEDAÇÃO DE BLOCOS CERÂMICOS FURADOS NA HORIZONTAL DE 9X19X19CM (ESPESSURA 9 CM) E ARGAMASSA DE ASSENTAMENTO COM PREPARO MANUAL. AF_12/2021</t>
  </si>
  <si>
    <t>103782-SNP</t>
  </si>
  <si>
    <t>LUMINÁRIA TIPO PLAFON CIRCULAR, DE SOBREPOR, COM LED DE 12/13 W - FORNECIMENTO E INSTALAÇÃO. AF_03/2022</t>
  </si>
  <si>
    <t>92396-SNP</t>
  </si>
  <si>
    <t>EXECUÇÃO DE PASSEIO EM PISO INTERTRAVADO, COM BLOCO RETANGULAR COR NATURAL DE 20 X 10 CM, ESPESSURA 6 CM. AF_12/2015</t>
  </si>
  <si>
    <t>93679-SNP</t>
  </si>
  <si>
    <t>EXECUÇÃO DE PASSEIO EM PISO INTERTRAVADO, COM BLOCO RETANGULAR COLORIDO DE 20 X 10 CM, ESPESSURA 6 CM. AF_12/2015</t>
  </si>
  <si>
    <t>7.2</t>
  </si>
  <si>
    <t>98555-SNP</t>
  </si>
  <si>
    <t>IMPERMEABILIZAÇÃO DE SUPERFÍCIE COM ARGAMASSA POLIMÉRICA / MEMBRANA ACRÍLICA, 3 DEMÃOS. AF_06/2018</t>
  </si>
  <si>
    <t>87757-SNP</t>
  </si>
  <si>
    <t>CONTRAPISO EM ARGAMASSA TRAÇO 1:4 (CIMENTO E AREIA), PREPARO MANUAL, APLICADO EM ÁREAS MOLHADAS SOBRE IMPERMEABILIZAÇÃO, ACABAMENTO NÃO REFORÇADO, ESPESSURA 3CM. AF_07/2021</t>
  </si>
  <si>
    <t>REFLETOR LED EXTERNO 200W 6500K IP65 JIK 19000 LUMENS</t>
  </si>
  <si>
    <t>REVISADO EM 19/04/2022</t>
  </si>
  <si>
    <t>TABELA DE REFERÊNCIA: SINAPI MARÇO/2022</t>
  </si>
  <si>
    <t>TABELA DE REFERÊNCIA: SINAPI  MARÇO/2022</t>
  </si>
  <si>
    <t>COMPOSIÇÃO ANALÍTICA DA TAXA DE 
BONIFICAÇÃO E DESPESAS INDIRETAS (BDI) OBRA: REQUALIFICAÇÃO DA QUADRA DO LOTEAMENTO FUTURO LOCALIZADA NA RUA 01, S/N, LOTEAMENTO FUTURO - BARRA DE GUABIRABA - PE 55690-000</t>
  </si>
  <si>
    <t>00004786-SNP</t>
  </si>
  <si>
    <t>PISO EM GRANILITE, MARMORITE OU GRANITINA, AGREGADO COR PRETO, CINZA, PALHA OU BRANCO, E= *8* MM (INCLUSO EXECUCAO)</t>
  </si>
  <si>
    <t>101489-SNP</t>
  </si>
  <si>
    <t>ENTRADA DE ENERGIA ELÉTRICA, AÉREA, MONOFÁSICA, COM CAIXA DE SOBREPOR, CABO DE 10 MM2 E DISJUNTOR DIN 50A (NÃO INCLUSO O POSTE DE CONCRETO). AF_07/2020_P</t>
  </si>
  <si>
    <t>10.7</t>
  </si>
  <si>
    <t>10.8</t>
  </si>
  <si>
    <t>00005059-SNP</t>
  </si>
  <si>
    <t>POSTE DE CONCRETO ARMADO DE SECAO CIRCULAR, EXTENSAO DE 9,00 M, RESISTENCIA DE 300 A 400 DAN, TIPO C-17</t>
  </si>
  <si>
    <t>Entrada de energia elétrica aérea: 1</t>
  </si>
  <si>
    <t>Poste de concreto para entrada de energia elétrica aérea: 1</t>
  </si>
  <si>
    <t>12.4</t>
  </si>
  <si>
    <t>00025398-SNP</t>
  </si>
  <si>
    <t>CONJUNTO PARA FUTSAL COM TRAVES OFICIAIS DE 3,00 X 2,00 M EM TUBO DE ACO GALVANIZADO 3" COM REQUADRO EM TUBO DE 1", PINTURA EM PRIMER COM TINTA ESMALTE SINTETICO E REDES DE POLIETILENO FIO 4 MM</t>
  </si>
  <si>
    <t>UN</t>
  </si>
  <si>
    <t>10.9</t>
  </si>
  <si>
    <t>10.10</t>
  </si>
  <si>
    <t>COMPOSIÇÃO</t>
  </si>
  <si>
    <t>COMPOSIÇÃO 01</t>
  </si>
  <si>
    <t>FITA ISOLANTE ADESIVA ANTICHAMA, USO ATE 750 V, EM ROLO DE 19 MM X 5 M</t>
  </si>
  <si>
    <t>21127 - I</t>
  </si>
  <si>
    <t>AUXILIAR DE ELETRICISTA COM ENCARGOS COMPLEMENTARES</t>
  </si>
  <si>
    <t>ELETRICISTA COM ENCARGOS COMPLEMENTARES</t>
  </si>
  <si>
    <t>88247 - C</t>
  </si>
  <si>
    <t>88264 - C</t>
  </si>
  <si>
    <t>39258 - I</t>
  </si>
  <si>
    <t>CABO MULTIPOLAR DE COBRE, FLEXIVEL, CLASSE 4 OU 5, ISOLACAO EM HEPR, COBERTURA EM PVC-ST2, ANTICHAMA BWF-B, 0,6/1 KV, 3 CONDUTORES DE 2,5 MM2</t>
  </si>
  <si>
    <t>COEFICIENTE</t>
  </si>
  <si>
    <t>CUSTO UNITÁRIO (R$)</t>
  </si>
  <si>
    <t>CUSTO TOTAL (R$)</t>
  </si>
  <si>
    <t>TOTAL COMPOSIÇÃO</t>
  </si>
  <si>
    <t>H</t>
  </si>
  <si>
    <t>CABO MULTIPOLAR DE COBRE FLEXIVEL, 2,5 MM², ANTI-CHAMA 450/750 V, PARA REFLETORES - FORNECIMENTO E INSTALAÇÃO. AF_12/2015</t>
  </si>
  <si>
    <t>14163-SNP</t>
  </si>
  <si>
    <t>POSTE CONICO CONTINUO EM ACO GALVANIZADO, CURVO, BRACO DUPLO, FLANGEADO, H= 9 M, DIAMETRO INFERIOR = *135* MM</t>
  </si>
  <si>
    <t>10.11</t>
  </si>
  <si>
    <t>COMPOSIÇÃO 02</t>
  </si>
  <si>
    <t>CABO MULTIPOLAR DE COBRE FLEXIVEL, 2,5 MM², ANTI-CHAMA 450/750 V, PARA REFLETORES - FORNECIMENTO E INSTALAÇÃO. AF_12/2015 - REFERÊNCIA (91926-SNP)</t>
  </si>
  <si>
    <t>91867-SNP</t>
  </si>
  <si>
    <t>ELETRODUTO RÍGIDO ROSCÁVEL, PVC, DN 25 MM (3/4"), PARA CIRCUITOS TERMINAIS , INSTALADO EM LAJE - FORNECIMENTO E INSTALAÇÃO. AF_12/2015</t>
  </si>
  <si>
    <t>10.12</t>
  </si>
  <si>
    <t>97887-SNP</t>
  </si>
  <si>
    <t>CAIXA ENTERRADA ELÉTRICA RETANGULAR, EM ALVENARIA COM TIJOLOS CERÂMICOS MACIÇOS, FUNDO COM BRITA, DIMENSÕES INTERNAS: 0,4X0,4X0,4 M. AF_12/2020</t>
  </si>
  <si>
    <t>00034602 - I</t>
  </si>
  <si>
    <t>CABO FLEXIVEL PVC 750 V, 2 CONDUTORES DE 1,5 MM2</t>
  </si>
  <si>
    <t>CABO DE COBRE FLEXIVEL, 1,5 MM², ANTI-CHAMA, PARA TOMADAS E LÂMPADAS - FORNECIMENTO E INSTALAÇÃO. AF_12/2015 - REFERÊNCIA (91926-SNP)</t>
  </si>
  <si>
    <t>COMPOSIÇÃO 03</t>
  </si>
  <si>
    <t>88292 - C</t>
  </si>
  <si>
    <t>OPERADOR DE COMPRESSOR OU COMPRESSORISTA COM ENCARGOS COMPLEMENTARES</t>
  </si>
  <si>
    <t>102969 - C</t>
  </si>
  <si>
    <t>COMPRESSOR DE AR, VAZAO DE 10 PCM, RESERVATORIO 100 L, PRESSAO DE TRABALHO ENTRE 6,9 E 9,7 BAR, POTENCIA 2 HP, TENSAO 110/220 V - MATERIAIS NA OPERAÇÃO. AF_05/2017'</t>
  </si>
  <si>
    <t>REMOÇÃO DE JUNTA DE DILATAÇÃO EM VIDRO DE PISO GRANILITE</t>
  </si>
  <si>
    <t>6.4</t>
  </si>
  <si>
    <t>JUNTA PLASTICA DE DILATACAO PARA PISOS, COR CINZA, 10 X 4,5 MM (ALTURA X ESPESSURA)</t>
  </si>
  <si>
    <t>88309 - C</t>
  </si>
  <si>
    <t>PEDREIRO COM ENCARGOS COMPLEMENTARES</t>
  </si>
  <si>
    <t>SERVENTE COM ENCARGOS COMPLEMENTARES</t>
  </si>
  <si>
    <t>88316 - C</t>
  </si>
  <si>
    <t>00003672 - C</t>
  </si>
  <si>
    <t>COMPOSIÇÃO 04</t>
  </si>
  <si>
    <t>RECOMPOSIÇÃO DE JUNTA DE DILATAÇÃO PARA PISO GRANILITE</t>
  </si>
  <si>
    <t>4.6</t>
  </si>
  <si>
    <t>102494-SNP</t>
  </si>
  <si>
    <t>PINTURA DE PISO COM TINTA EPÓXI, APLICAÇÃO MANUAL, 2 DEMÃOS, INCLUSO PRIMER EPÓXI. AF_05/2021</t>
  </si>
  <si>
    <t>Área de recuperação de piso em granilite existente no pátio da Quadra: 10m²</t>
  </si>
  <si>
    <t>Modulação das juntas é 1,00 m x 1,00m. Sendo assim, o pátio da quadra tem 33,89 m de comprimento e 19,25 m de largura</t>
  </si>
  <si>
    <t xml:space="preserve">No sentido vertical a junta terá comprimento de 33,89 m a cada 1,00 m numa extensão de 19,25 m. Logo, serão 19 juntas de 33,89 m. </t>
  </si>
  <si>
    <t xml:space="preserve">No sentido horizontal a junta terá comprimento de 19,25 m a cada 1,00 m numa extensão de 33,89 m. Logo, serão 33 juntas de 19,25 m. </t>
  </si>
  <si>
    <t>33 jutntas x 19,25 m = 635,25 m de junta de dilatação</t>
  </si>
  <si>
    <t>19 jutntas x 33,89 m = 643,91 m de junta de dilatação</t>
  </si>
  <si>
    <t>Total de junta de dilatação = 1279,16 m de junta de dilatação</t>
  </si>
  <si>
    <t>Pintura da faixa central da quadra de comprimento de 33,89 m e largura de 7,90 m.</t>
  </si>
  <si>
    <t>33,89m x 7,90m = 267,73 m²</t>
  </si>
  <si>
    <t>Contrapiso para proteção de impermeabilização:</t>
  </si>
  <si>
    <t>1,00m x 1,00m = 1,00m²</t>
  </si>
  <si>
    <t>(13,00m + 7,50m) / 0,50m = 42 mudas</t>
  </si>
  <si>
    <t>Poste para iluminação da praça. Será utilizado 1 poste para cada anexo da praça. Sendo assim, serão 2 postes</t>
  </si>
  <si>
    <t>Luminárias LED para iluminação pública. Serão 2 por poste. Logo, 2 postes x 2 luminarias = 4 unidades</t>
  </si>
  <si>
    <t>4 postes x 2 refletores = 8 luminárias</t>
  </si>
  <si>
    <t>Largura total da quadra - 24,00 m</t>
  </si>
  <si>
    <t>Serão 4 postes para refletores com altura total - 7,00 m</t>
  </si>
  <si>
    <t>Comprimento total de cabo é:</t>
  </si>
  <si>
    <t>Ramal da largura da quadra - 24,00 m</t>
  </si>
  <si>
    <t>Ramal da altura do poste - 7,00 m x 7 postes = 49,00 m</t>
  </si>
  <si>
    <t>Comprimento de um lado da quadra para  postes existentes para refletores - 40,37 m</t>
  </si>
  <si>
    <t>Ligação para poste de iluminação - 12,00 m</t>
  </si>
  <si>
    <t>CAIXA PARA CURVAS E PASSAGENS DO CABO</t>
  </si>
  <si>
    <t>SERÃO 6 CAIXAS</t>
  </si>
  <si>
    <t>Serão feitas a instalação de lâmpadas e tomadas.</t>
  </si>
  <si>
    <t>Conjunto de barra e materiais para quadra - 01 conjunto</t>
  </si>
  <si>
    <t>Ramais laterais - 40,37 m + 26,63 m = 67,00 m</t>
  </si>
  <si>
    <t>Total de eletroduto - 152,00 m</t>
  </si>
  <si>
    <t>Comprimento de outro lado da quadra para  postes existentes para refletores - 26,63 m</t>
  </si>
  <si>
    <t>Comprimento total de eletroduto é:</t>
  </si>
  <si>
    <t>Total de cabo - 152,00 m</t>
  </si>
  <si>
    <t>BDI</t>
  </si>
  <si>
    <t>3º MÊS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</si>
</sst>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&quot;R$&quot;#,##0.00"/>
    <numFmt numFmtId="168" formatCode="0.0000%"/>
    <numFmt numFmtId="169" formatCode="0.0000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2"/>
      <color indexed="8"/>
      <name val="Verdana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theme="0"/>
      <name val="Tahoma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8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3" tint="0.599963377788628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F9724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9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21" fillId="24" borderId="1">
      <alignment horizontal="right" shrinkToFit="1"/>
    </xf>
    <xf numFmtId="0" fontId="6" fillId="16" borderId="2" applyNumberFormat="0" applyAlignment="0" applyProtection="0"/>
    <xf numFmtId="0" fontId="6" fillId="16" borderId="2" applyNumberFormat="0" applyAlignment="0" applyProtection="0"/>
    <xf numFmtId="0" fontId="7" fillId="17" borderId="3" applyNumberFormat="0" applyAlignment="0" applyProtection="0"/>
    <xf numFmtId="0" fontId="7" fillId="17" borderId="3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2" fillId="0" borderId="0" applyNumberFormat="0" applyFill="0" applyBorder="0" applyProtection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3" borderId="5" applyNumberFormat="0" applyFont="0" applyAlignment="0" applyProtection="0"/>
    <xf numFmtId="0" fontId="2" fillId="23" borderId="5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3" fillId="16" borderId="6" applyNumberFormat="0" applyAlignment="0" applyProtection="0"/>
    <xf numFmtId="0" fontId="13" fillId="16" borderId="6" applyNumberFormat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3">
    <xf numFmtId="0" fontId="0" fillId="0" borderId="0" xfId="0"/>
    <xf numFmtId="0" fontId="22" fillId="0" borderId="0" xfId="0" applyFont="1" applyAlignment="1">
      <alignment horizontal="center" vertical="center"/>
    </xf>
    <xf numFmtId="0" fontId="22" fillId="0" borderId="0" xfId="0" applyFont="1"/>
    <xf numFmtId="2" fontId="22" fillId="0" borderId="1" xfId="0" applyNumberFormat="1" applyFont="1" applyBorder="1" applyAlignment="1">
      <alignment horizontal="center" vertical="center"/>
    </xf>
    <xf numFmtId="0" fontId="23" fillId="0" borderId="0" xfId="0" applyFont="1"/>
    <xf numFmtId="0" fontId="22" fillId="0" borderId="1" xfId="0" applyFont="1" applyBorder="1" applyAlignment="1">
      <alignment wrapText="1"/>
    </xf>
    <xf numFmtId="0" fontId="22" fillId="0" borderId="1" xfId="0" applyFont="1" applyFill="1" applyBorder="1" applyAlignment="1">
      <alignment wrapText="1"/>
    </xf>
    <xf numFmtId="164" fontId="22" fillId="0" borderId="1" xfId="1" applyFont="1" applyFill="1" applyBorder="1" applyAlignment="1">
      <alignment horizontal="center"/>
    </xf>
    <xf numFmtId="0" fontId="22" fillId="0" borderId="1" xfId="0" applyFont="1" applyBorder="1"/>
    <xf numFmtId="0" fontId="22" fillId="0" borderId="0" xfId="0" applyFont="1" applyBorder="1" applyAlignment="1">
      <alignment horizontal="center"/>
    </xf>
    <xf numFmtId="0" fontId="22" fillId="0" borderId="0" xfId="0" applyFont="1" applyBorder="1"/>
    <xf numFmtId="2" fontId="22" fillId="0" borderId="1" xfId="0" applyNumberFormat="1" applyFont="1" applyFill="1" applyBorder="1" applyAlignment="1">
      <alignment horizontal="center"/>
    </xf>
    <xf numFmtId="0" fontId="22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/>
    </xf>
    <xf numFmtId="164" fontId="22" fillId="0" borderId="1" xfId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vertical="center"/>
    </xf>
    <xf numFmtId="2" fontId="24" fillId="0" borderId="1" xfId="0" applyNumberFormat="1" applyFont="1" applyFill="1" applyBorder="1" applyAlignment="1">
      <alignment horizontal="center"/>
    </xf>
    <xf numFmtId="0" fontId="22" fillId="0" borderId="0" xfId="0" applyFont="1" applyFill="1" applyBorder="1" applyAlignment="1">
      <alignment vertical="center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Alignment="1"/>
    <xf numFmtId="0" fontId="22" fillId="0" borderId="0" xfId="0" applyFont="1" applyBorder="1" applyAlignment="1"/>
    <xf numFmtId="0" fontId="24" fillId="0" borderId="1" xfId="0" applyFont="1" applyFill="1" applyBorder="1" applyAlignment="1">
      <alignment horizontal="center" vertical="center"/>
    </xf>
    <xf numFmtId="2" fontId="22" fillId="0" borderId="1" xfId="0" applyNumberFormat="1" applyFont="1" applyFill="1" applyBorder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22" fillId="0" borderId="0" xfId="0" applyFont="1" applyAlignment="1">
      <alignment horizontal="center"/>
    </xf>
    <xf numFmtId="0" fontId="22" fillId="0" borderId="0" xfId="0" applyFont="1" applyAlignment="1">
      <alignment vertical="center"/>
    </xf>
    <xf numFmtId="2" fontId="24" fillId="0" borderId="1" xfId="0" applyNumberFormat="1" applyFont="1" applyFill="1" applyBorder="1" applyAlignment="1">
      <alignment horizontal="center" vertical="center"/>
    </xf>
    <xf numFmtId="164" fontId="23" fillId="0" borderId="1" xfId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left" vertical="center" wrapText="1"/>
    </xf>
    <xf numFmtId="164" fontId="22" fillId="0" borderId="0" xfId="1" applyFont="1" applyFill="1" applyBorder="1" applyAlignment="1">
      <alignment horizontal="center" vertical="center"/>
    </xf>
    <xf numFmtId="0" fontId="22" fillId="0" borderId="1" xfId="0" applyFont="1" applyBorder="1" applyAlignment="1">
      <alignment horizontal="left" vertical="center" wrapText="1"/>
    </xf>
    <xf numFmtId="164" fontId="23" fillId="0" borderId="0" xfId="1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3" fillId="26" borderId="1" xfId="0" applyFont="1" applyFill="1" applyBorder="1" applyAlignment="1">
      <alignment horizontal="center" vertical="center"/>
    </xf>
    <xf numFmtId="164" fontId="23" fillId="26" borderId="1" xfId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vertical="center"/>
    </xf>
    <xf numFmtId="164" fontId="23" fillId="0" borderId="0" xfId="1" applyFont="1" applyFill="1" applyBorder="1" applyAlignment="1">
      <alignment vertical="center"/>
    </xf>
    <xf numFmtId="164" fontId="23" fillId="27" borderId="1" xfId="1" applyFont="1" applyFill="1" applyBorder="1" applyAlignment="1">
      <alignment vertical="center"/>
    </xf>
    <xf numFmtId="0" fontId="23" fillId="26" borderId="1" xfId="0" applyFont="1" applyFill="1" applyBorder="1" applyAlignment="1">
      <alignment vertical="center"/>
    </xf>
    <xf numFmtId="164" fontId="23" fillId="26" borderId="1" xfId="1" applyFont="1" applyFill="1" applyBorder="1" applyAlignment="1">
      <alignment vertical="center"/>
    </xf>
    <xf numFmtId="164" fontId="23" fillId="0" borderId="1" xfId="1" applyFont="1" applyFill="1" applyBorder="1" applyAlignment="1">
      <alignment vertical="center"/>
    </xf>
    <xf numFmtId="0" fontId="23" fillId="27" borderId="1" xfId="0" applyFont="1" applyFill="1" applyBorder="1" applyAlignment="1">
      <alignment horizontal="center" vertical="center"/>
    </xf>
    <xf numFmtId="0" fontId="22" fillId="28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left" vertical="center"/>
    </xf>
    <xf numFmtId="0" fontId="22" fillId="28" borderId="1" xfId="0" applyFont="1" applyFill="1" applyBorder="1" applyAlignment="1">
      <alignment horizontal="left" vertical="center" wrapText="1"/>
    </xf>
    <xf numFmtId="0" fontId="23" fillId="0" borderId="1" xfId="0" applyFont="1" applyBorder="1" applyAlignment="1">
      <alignment vertical="center"/>
    </xf>
    <xf numFmtId="0" fontId="22" fillId="0" borderId="1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Fill="1" applyBorder="1" applyAlignment="1">
      <alignment horizontal="left" vertical="center"/>
    </xf>
    <xf numFmtId="0" fontId="23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23" fillId="29" borderId="1" xfId="0" applyFont="1" applyFill="1" applyBorder="1"/>
    <xf numFmtId="10" fontId="22" fillId="0" borderId="1" xfId="0" applyNumberFormat="1" applyFont="1" applyBorder="1"/>
    <xf numFmtId="10" fontId="23" fillId="29" borderId="1" xfId="0" applyNumberFormat="1" applyFont="1" applyFill="1" applyBorder="1" applyAlignment="1">
      <alignment horizontal="center" vertical="center"/>
    </xf>
    <xf numFmtId="10" fontId="22" fillId="0" borderId="1" xfId="0" applyNumberFormat="1" applyFont="1" applyBorder="1" applyAlignment="1">
      <alignment horizontal="center"/>
    </xf>
    <xf numFmtId="10" fontId="22" fillId="0" borderId="1" xfId="0" applyNumberFormat="1" applyFont="1" applyBorder="1" applyAlignment="1">
      <alignment horizontal="center" vertical="center"/>
    </xf>
    <xf numFmtId="10" fontId="23" fillId="0" borderId="1" xfId="0" applyNumberFormat="1" applyFont="1" applyBorder="1" applyAlignment="1">
      <alignment horizontal="center"/>
    </xf>
    <xf numFmtId="10" fontId="23" fillId="27" borderId="1" xfId="0" applyNumberFormat="1" applyFont="1" applyFill="1" applyBorder="1" applyAlignment="1">
      <alignment horizontal="center" vertical="center"/>
    </xf>
    <xf numFmtId="164" fontId="23" fillId="27" borderId="11" xfId="0" applyNumberFormat="1" applyFont="1" applyFill="1" applyBorder="1" applyAlignment="1"/>
    <xf numFmtId="10" fontId="22" fillId="0" borderId="0" xfId="0" applyNumberFormat="1" applyFont="1"/>
    <xf numFmtId="0" fontId="22" fillId="29" borderId="1" xfId="0" applyFont="1" applyFill="1" applyBorder="1" applyAlignment="1">
      <alignment horizontal="center" vertical="center"/>
    </xf>
    <xf numFmtId="0" fontId="22" fillId="30" borderId="1" xfId="0" applyFont="1" applyFill="1" applyBorder="1" applyAlignment="1">
      <alignment horizontal="center" vertical="center"/>
    </xf>
    <xf numFmtId="0" fontId="22" fillId="31" borderId="1" xfId="0" applyFont="1" applyFill="1" applyBorder="1" applyAlignment="1">
      <alignment horizontal="center" vertical="center"/>
    </xf>
    <xf numFmtId="0" fontId="22" fillId="0" borderId="0" xfId="0" applyFont="1" applyFill="1" applyBorder="1"/>
    <xf numFmtId="167" fontId="22" fillId="29" borderId="1" xfId="0" applyNumberFormat="1" applyFont="1" applyFill="1" applyBorder="1" applyAlignment="1">
      <alignment horizontal="center" vertical="center"/>
    </xf>
    <xf numFmtId="167" fontId="22" fillId="0" borderId="0" xfId="0" applyNumberFormat="1" applyFont="1"/>
    <xf numFmtId="167" fontId="22" fillId="0" borderId="1" xfId="0" applyNumberFormat="1" applyFont="1" applyBorder="1" applyAlignment="1">
      <alignment horizontal="center"/>
    </xf>
    <xf numFmtId="167" fontId="22" fillId="0" borderId="1" xfId="0" applyNumberFormat="1" applyFont="1" applyFill="1" applyBorder="1" applyAlignment="1">
      <alignment horizontal="center"/>
    </xf>
    <xf numFmtId="167" fontId="22" fillId="27" borderId="1" xfId="0" applyNumberFormat="1" applyFont="1" applyFill="1" applyBorder="1" applyAlignment="1">
      <alignment horizontal="center"/>
    </xf>
    <xf numFmtId="167" fontId="22" fillId="27" borderId="1" xfId="0" applyNumberFormat="1" applyFont="1" applyFill="1" applyBorder="1"/>
    <xf numFmtId="10" fontId="22" fillId="32" borderId="1" xfId="0" applyNumberFormat="1" applyFont="1" applyFill="1" applyBorder="1"/>
    <xf numFmtId="167" fontId="22" fillId="32" borderId="1" xfId="0" applyNumberFormat="1" applyFont="1" applyFill="1" applyBorder="1"/>
    <xf numFmtId="10" fontId="22" fillId="27" borderId="1" xfId="0" applyNumberFormat="1" applyFont="1" applyFill="1" applyBorder="1"/>
    <xf numFmtId="10" fontId="22" fillId="27" borderId="1" xfId="0" applyNumberFormat="1" applyFont="1" applyFill="1" applyBorder="1" applyAlignment="1">
      <alignment horizontal="center"/>
    </xf>
    <xf numFmtId="0" fontId="23" fillId="0" borderId="1" xfId="0" applyFont="1" applyBorder="1" applyAlignment="1">
      <alignment horizontal="center" vertical="center"/>
    </xf>
    <xf numFmtId="0" fontId="23" fillId="27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Fill="1" applyBorder="1" applyAlignment="1">
      <alignment horizontal="center"/>
    </xf>
    <xf numFmtId="0" fontId="23" fillId="26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center"/>
    </xf>
    <xf numFmtId="0" fontId="23" fillId="27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3" fillId="26" borderId="11" xfId="0" applyFont="1" applyFill="1" applyBorder="1" applyAlignment="1">
      <alignment vertical="center"/>
    </xf>
    <xf numFmtId="0" fontId="22" fillId="0" borderId="1" xfId="0" applyFont="1" applyBorder="1" applyAlignment="1">
      <alignment horizontal="center" vertical="center"/>
    </xf>
    <xf numFmtId="0" fontId="23" fillId="29" borderId="1" xfId="0" applyFont="1" applyFill="1" applyBorder="1" applyAlignment="1">
      <alignment horizontal="center" vertical="center"/>
    </xf>
    <xf numFmtId="0" fontId="22" fillId="33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23" fillId="29" borderId="1" xfId="0" applyFont="1" applyFill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left"/>
    </xf>
    <xf numFmtId="10" fontId="22" fillId="0" borderId="1" xfId="0" applyNumberFormat="1" applyFont="1" applyFill="1" applyBorder="1" applyAlignment="1">
      <alignment horizontal="center"/>
    </xf>
    <xf numFmtId="10" fontId="23" fillId="0" borderId="1" xfId="0" applyNumberFormat="1" applyFont="1" applyFill="1" applyBorder="1" applyAlignment="1">
      <alignment horizontal="center"/>
    </xf>
    <xf numFmtId="168" fontId="22" fillId="0" borderId="0" xfId="0" applyNumberFormat="1" applyFont="1"/>
    <xf numFmtId="169" fontId="22" fillId="0" borderId="0" xfId="0" applyNumberFormat="1" applyFont="1"/>
    <xf numFmtId="0" fontId="22" fillId="0" borderId="1" xfId="0" applyFont="1" applyFill="1" applyBorder="1" applyAlignment="1">
      <alignment vertical="center" wrapText="1"/>
    </xf>
    <xf numFmtId="0" fontId="23" fillId="27" borderId="1" xfId="0" applyFont="1" applyFill="1" applyBorder="1" applyAlignment="1">
      <alignment horizontal="center" vertical="center"/>
    </xf>
    <xf numFmtId="164" fontId="23" fillId="27" borderId="1" xfId="1" applyFont="1" applyFill="1" applyBorder="1" applyAlignment="1">
      <alignment horizontal="center" vertical="center"/>
    </xf>
    <xf numFmtId="0" fontId="23" fillId="26" borderId="1" xfId="0" applyFont="1" applyFill="1" applyBorder="1" applyAlignment="1">
      <alignment horizontal="center" vertical="center"/>
    </xf>
    <xf numFmtId="0" fontId="23" fillId="26" borderId="1" xfId="0" applyFont="1" applyFill="1" applyBorder="1" applyAlignment="1">
      <alignment horizontal="left" vertical="center"/>
    </xf>
    <xf numFmtId="164" fontId="24" fillId="0" borderId="1" xfId="1" applyFont="1" applyFill="1" applyBorder="1" applyAlignment="1">
      <alignment horizontal="center" vertical="center"/>
    </xf>
    <xf numFmtId="0" fontId="23" fillId="0" borderId="0" xfId="0" applyFont="1" applyFill="1" applyAlignment="1">
      <alignment vertical="center"/>
    </xf>
    <xf numFmtId="0" fontId="24" fillId="0" borderId="1" xfId="0" applyFont="1" applyFill="1" applyBorder="1" applyAlignment="1">
      <alignment horizontal="left" vertical="center" wrapText="1"/>
    </xf>
    <xf numFmtId="164" fontId="24" fillId="0" borderId="0" xfId="1" applyFont="1" applyFill="1" applyBorder="1" applyAlignment="1">
      <alignment horizontal="center" vertical="center"/>
    </xf>
    <xf numFmtId="0" fontId="24" fillId="0" borderId="0" xfId="0" applyFont="1" applyFill="1" applyAlignment="1">
      <alignment vertical="center"/>
    </xf>
    <xf numFmtId="164" fontId="23" fillId="25" borderId="1" xfId="1" applyFont="1" applyFill="1" applyBorder="1" applyAlignment="1">
      <alignment horizontal="center" vertical="center"/>
    </xf>
    <xf numFmtId="164" fontId="22" fillId="0" borderId="0" xfId="1" applyFont="1" applyAlignment="1">
      <alignment horizontal="center" vertical="center"/>
    </xf>
    <xf numFmtId="0" fontId="23" fillId="26" borderId="1" xfId="0" applyFont="1" applyFill="1" applyBorder="1" applyAlignment="1">
      <alignment horizontal="center"/>
    </xf>
    <xf numFmtId="164" fontId="23" fillId="26" borderId="1" xfId="1" applyFont="1" applyFill="1" applyBorder="1" applyAlignment="1">
      <alignment horizontal="center"/>
    </xf>
    <xf numFmtId="164" fontId="23" fillId="0" borderId="0" xfId="1" applyFont="1" applyFill="1" applyBorder="1" applyAlignment="1">
      <alignment horizontal="center"/>
    </xf>
    <xf numFmtId="0" fontId="22" fillId="0" borderId="11" xfId="0" applyFont="1" applyFill="1" applyBorder="1" applyAlignment="1">
      <alignment horizontal="left" vertical="center"/>
    </xf>
    <xf numFmtId="0" fontId="23" fillId="26" borderId="1" xfId="0" applyFont="1" applyFill="1" applyBorder="1" applyAlignment="1">
      <alignment horizontal="center" vertical="center"/>
    </xf>
    <xf numFmtId="0" fontId="23" fillId="26" borderId="1" xfId="0" applyFont="1" applyFill="1" applyBorder="1" applyAlignment="1">
      <alignment horizontal="left" vertical="center"/>
    </xf>
    <xf numFmtId="0" fontId="22" fillId="0" borderId="1" xfId="0" applyFont="1" applyBorder="1" applyAlignment="1">
      <alignment horizontal="center" vertical="center"/>
    </xf>
    <xf numFmtId="0" fontId="23" fillId="26" borderId="1" xfId="0" applyFont="1" applyFill="1" applyBorder="1" applyAlignment="1">
      <alignment horizontal="center" vertical="center"/>
    </xf>
    <xf numFmtId="0" fontId="23" fillId="26" borderId="1" xfId="0" applyFont="1" applyFill="1" applyBorder="1" applyAlignment="1">
      <alignment horizontal="left" vertical="center"/>
    </xf>
    <xf numFmtId="0" fontId="23" fillId="0" borderId="1" xfId="0" applyFont="1" applyBorder="1" applyAlignment="1">
      <alignment horizontal="center" vertical="center"/>
    </xf>
    <xf numFmtId="0" fontId="22" fillId="0" borderId="11" xfId="0" applyFont="1" applyFill="1" applyBorder="1" applyAlignment="1">
      <alignment horizontal="left" vertical="center" wrapText="1"/>
    </xf>
    <xf numFmtId="0" fontId="23" fillId="26" borderId="1" xfId="0" applyFont="1" applyFill="1" applyBorder="1" applyAlignment="1">
      <alignment horizontal="left"/>
    </xf>
    <xf numFmtId="0" fontId="22" fillId="0" borderId="1" xfId="0" applyFont="1" applyBorder="1" applyAlignment="1">
      <alignment horizontal="center" vertical="center"/>
    </xf>
    <xf numFmtId="164" fontId="22" fillId="0" borderId="0" xfId="1" applyFont="1" applyFill="1" applyBorder="1" applyAlignment="1">
      <alignment horizontal="center"/>
    </xf>
    <xf numFmtId="0" fontId="22" fillId="0" borderId="0" xfId="0" applyFont="1" applyFill="1"/>
    <xf numFmtId="0" fontId="22" fillId="0" borderId="1" xfId="0" applyFont="1" applyFill="1" applyBorder="1" applyAlignment="1">
      <alignment horizontal="center" wrapText="1"/>
    </xf>
    <xf numFmtId="0" fontId="22" fillId="0" borderId="1" xfId="0" applyFont="1" applyBorder="1" applyAlignment="1">
      <alignment horizontal="center" vertical="center"/>
    </xf>
    <xf numFmtId="0" fontId="23" fillId="26" borderId="1" xfId="0" applyFont="1" applyFill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2" fontId="22" fillId="0" borderId="1" xfId="0" applyNumberFormat="1" applyFont="1" applyFill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28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3" fillId="26" borderId="1" xfId="0" applyFont="1" applyFill="1" applyBorder="1" applyAlignment="1">
      <alignment horizontal="center" vertical="center"/>
    </xf>
    <xf numFmtId="0" fontId="22" fillId="28" borderId="0" xfId="0" applyFont="1" applyFill="1" applyAlignment="1">
      <alignment vertical="center"/>
    </xf>
    <xf numFmtId="0" fontId="22" fillId="34" borderId="0" xfId="0" applyFont="1" applyFill="1" applyAlignment="1">
      <alignment vertical="center"/>
    </xf>
    <xf numFmtId="0" fontId="22" fillId="35" borderId="0" xfId="0" applyFont="1" applyFill="1" applyAlignment="1">
      <alignment vertical="center"/>
    </xf>
    <xf numFmtId="0" fontId="23" fillId="27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29" borderId="1" xfId="0" applyFont="1" applyFill="1" applyBorder="1" applyAlignment="1">
      <alignment horizontal="center" vertical="center"/>
    </xf>
    <xf numFmtId="2" fontId="22" fillId="28" borderId="1" xfId="0" applyNumberFormat="1" applyFont="1" applyFill="1" applyBorder="1" applyAlignment="1">
      <alignment horizontal="center" vertical="center"/>
    </xf>
    <xf numFmtId="0" fontId="22" fillId="36" borderId="1" xfId="0" applyFont="1" applyFill="1" applyBorder="1" applyAlignment="1">
      <alignment horizontal="center" vertical="center"/>
    </xf>
    <xf numFmtId="0" fontId="22" fillId="36" borderId="1" xfId="0" applyFont="1" applyFill="1" applyBorder="1" applyAlignment="1">
      <alignment horizontal="center" vertical="center" wrapText="1"/>
    </xf>
    <xf numFmtId="0" fontId="22" fillId="36" borderId="1" xfId="0" applyFont="1" applyFill="1" applyBorder="1" applyAlignment="1">
      <alignment horizontal="left" vertical="center" wrapText="1"/>
    </xf>
    <xf numFmtId="0" fontId="22" fillId="36" borderId="1" xfId="0" applyFont="1" applyFill="1" applyBorder="1" applyAlignment="1">
      <alignment horizontal="left" vertical="center"/>
    </xf>
    <xf numFmtId="164" fontId="22" fillId="36" borderId="1" xfId="1" applyFont="1" applyFill="1" applyBorder="1" applyAlignment="1">
      <alignment horizontal="center" vertical="center"/>
    </xf>
    <xf numFmtId="164" fontId="22" fillId="0" borderId="1" xfId="1" applyFont="1" applyBorder="1" applyAlignment="1">
      <alignment horizontal="center" vertical="center"/>
    </xf>
    <xf numFmtId="0" fontId="23" fillId="26" borderId="1" xfId="0" applyFont="1" applyFill="1" applyBorder="1" applyAlignment="1">
      <alignment horizontal="left"/>
    </xf>
    <xf numFmtId="0" fontId="23" fillId="26" borderId="1" xfId="0" applyFont="1" applyFill="1" applyBorder="1" applyAlignment="1">
      <alignment horizontal="left" vertical="center"/>
    </xf>
    <xf numFmtId="0" fontId="23" fillId="0" borderId="1" xfId="0" applyFont="1" applyBorder="1" applyAlignment="1">
      <alignment horizontal="left" vertical="center"/>
    </xf>
    <xf numFmtId="0" fontId="22" fillId="0" borderId="1" xfId="0" applyFont="1" applyBorder="1" applyAlignment="1">
      <alignment horizontal="center" vertical="center"/>
    </xf>
    <xf numFmtId="0" fontId="23" fillId="27" borderId="14" xfId="0" applyFont="1" applyFill="1" applyBorder="1" applyAlignment="1">
      <alignment horizontal="center" vertical="center"/>
    </xf>
    <xf numFmtId="0" fontId="23" fillId="27" borderId="16" xfId="0" applyFont="1" applyFill="1" applyBorder="1" applyAlignment="1">
      <alignment horizontal="center" vertical="center"/>
    </xf>
    <xf numFmtId="0" fontId="23" fillId="27" borderId="13" xfId="0" applyFont="1" applyFill="1" applyBorder="1" applyAlignment="1">
      <alignment horizontal="center" vertical="center"/>
    </xf>
    <xf numFmtId="0" fontId="23" fillId="27" borderId="14" xfId="0" applyFont="1" applyFill="1" applyBorder="1" applyAlignment="1">
      <alignment horizontal="center" vertical="center" wrapText="1"/>
    </xf>
    <xf numFmtId="0" fontId="23" fillId="27" borderId="16" xfId="0" applyFont="1" applyFill="1" applyBorder="1" applyAlignment="1">
      <alignment horizontal="center" vertical="center" wrapText="1"/>
    </xf>
    <xf numFmtId="0" fontId="23" fillId="27" borderId="13" xfId="0" applyFont="1" applyFill="1" applyBorder="1" applyAlignment="1">
      <alignment horizontal="center" vertical="center" wrapText="1"/>
    </xf>
    <xf numFmtId="164" fontId="23" fillId="27" borderId="1" xfId="1" applyFont="1" applyFill="1" applyBorder="1" applyAlignment="1">
      <alignment horizontal="center" vertical="center"/>
    </xf>
    <xf numFmtId="0" fontId="23" fillId="27" borderId="11" xfId="0" applyFont="1" applyFill="1" applyBorder="1" applyAlignment="1">
      <alignment horizontal="center" vertical="center"/>
    </xf>
    <xf numFmtId="0" fontId="23" fillId="27" borderId="15" xfId="0" applyFont="1" applyFill="1" applyBorder="1" applyAlignment="1">
      <alignment horizontal="center" vertical="center"/>
    </xf>
    <xf numFmtId="0" fontId="23" fillId="27" borderId="12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left" vertical="center"/>
    </xf>
    <xf numFmtId="164" fontId="23" fillId="27" borderId="14" xfId="1" applyFont="1" applyFill="1" applyBorder="1" applyAlignment="1">
      <alignment horizontal="center" vertical="center"/>
    </xf>
    <xf numFmtId="164" fontId="23" fillId="27" borderId="13" xfId="1" applyFont="1" applyFill="1" applyBorder="1" applyAlignment="1">
      <alignment horizontal="center" vertical="center"/>
    </xf>
    <xf numFmtId="0" fontId="23" fillId="27" borderId="1" xfId="0" applyFont="1" applyFill="1" applyBorder="1" applyAlignment="1">
      <alignment horizontal="center" vertical="center"/>
    </xf>
    <xf numFmtId="0" fontId="23" fillId="26" borderId="1" xfId="0" applyFont="1" applyFill="1" applyBorder="1" applyAlignment="1">
      <alignment horizontal="center" vertical="center"/>
    </xf>
    <xf numFmtId="0" fontId="23" fillId="26" borderId="1" xfId="0" applyFont="1" applyFill="1" applyBorder="1" applyAlignment="1">
      <alignment horizontal="right" vertical="center"/>
    </xf>
    <xf numFmtId="0" fontId="23" fillId="26" borderId="11" xfId="0" applyFont="1" applyFill="1" applyBorder="1" applyAlignment="1">
      <alignment horizontal="left" vertical="center"/>
    </xf>
    <xf numFmtId="0" fontId="23" fillId="26" borderId="15" xfId="0" applyFont="1" applyFill="1" applyBorder="1" applyAlignment="1">
      <alignment horizontal="left" vertical="center"/>
    </xf>
    <xf numFmtId="0" fontId="23" fillId="26" borderId="12" xfId="0" applyFont="1" applyFill="1" applyBorder="1" applyAlignment="1">
      <alignment horizontal="left" vertical="center"/>
    </xf>
    <xf numFmtId="0" fontId="23" fillId="0" borderId="11" xfId="0" applyFont="1" applyBorder="1" applyAlignment="1">
      <alignment horizontal="left" vertical="center"/>
    </xf>
    <xf numFmtId="0" fontId="23" fillId="0" borderId="15" xfId="0" applyFont="1" applyBorder="1" applyAlignment="1">
      <alignment horizontal="left" vertical="center"/>
    </xf>
    <xf numFmtId="0" fontId="23" fillId="0" borderId="12" xfId="0" applyFont="1" applyBorder="1" applyAlignment="1">
      <alignment horizontal="left" vertical="center"/>
    </xf>
    <xf numFmtId="0" fontId="23" fillId="0" borderId="11" xfId="0" applyFont="1" applyFill="1" applyBorder="1" applyAlignment="1">
      <alignment horizontal="left" vertical="center"/>
    </xf>
    <xf numFmtId="0" fontId="23" fillId="0" borderId="15" xfId="0" applyFont="1" applyFill="1" applyBorder="1" applyAlignment="1">
      <alignment horizontal="left" vertical="center"/>
    </xf>
    <xf numFmtId="0" fontId="23" fillId="0" borderId="12" xfId="0" applyFont="1" applyFill="1" applyBorder="1" applyAlignment="1">
      <alignment horizontal="left" vertical="center"/>
    </xf>
    <xf numFmtId="0" fontId="23" fillId="0" borderId="18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0" fontId="22" fillId="36" borderId="11" xfId="0" applyFont="1" applyFill="1" applyBorder="1" applyAlignment="1">
      <alignment horizontal="right" vertical="center"/>
    </xf>
    <xf numFmtId="0" fontId="22" fillId="36" borderId="12" xfId="0" applyFont="1" applyFill="1" applyBorder="1" applyAlignment="1">
      <alignment horizontal="right" vertical="center"/>
    </xf>
    <xf numFmtId="0" fontId="23" fillId="0" borderId="1" xfId="0" applyFont="1" applyBorder="1" applyAlignment="1">
      <alignment horizontal="left"/>
    </xf>
    <xf numFmtId="0" fontId="22" fillId="0" borderId="1" xfId="0" applyFont="1" applyBorder="1" applyAlignment="1">
      <alignment horizontal="center"/>
    </xf>
    <xf numFmtId="0" fontId="23" fillId="27" borderId="11" xfId="0" applyFont="1" applyFill="1" applyBorder="1" applyAlignment="1">
      <alignment horizontal="center"/>
    </xf>
    <xf numFmtId="0" fontId="23" fillId="27" borderId="15" xfId="0" applyFont="1" applyFill="1" applyBorder="1" applyAlignment="1">
      <alignment horizontal="center"/>
    </xf>
    <xf numFmtId="0" fontId="23" fillId="27" borderId="1" xfId="0" applyFont="1" applyFill="1" applyBorder="1" applyAlignment="1">
      <alignment horizontal="right"/>
    </xf>
    <xf numFmtId="164" fontId="23" fillId="27" borderId="1" xfId="0" applyNumberFormat="1" applyFont="1" applyFill="1" applyBorder="1" applyAlignment="1">
      <alignment horizontal="center"/>
    </xf>
    <xf numFmtId="0" fontId="23" fillId="27" borderId="1" xfId="0" applyFont="1" applyFill="1" applyBorder="1" applyAlignment="1">
      <alignment horizontal="center"/>
    </xf>
    <xf numFmtId="10" fontId="23" fillId="27" borderId="1" xfId="0" applyNumberFormat="1" applyFont="1" applyFill="1" applyBorder="1" applyAlignment="1">
      <alignment horizontal="center"/>
    </xf>
    <xf numFmtId="0" fontId="22" fillId="27" borderId="1" xfId="0" applyFont="1" applyFill="1" applyBorder="1" applyAlignment="1">
      <alignment horizontal="center"/>
    </xf>
    <xf numFmtId="0" fontId="22" fillId="0" borderId="14" xfId="0" applyFont="1" applyBorder="1" applyAlignment="1">
      <alignment horizontal="center"/>
    </xf>
    <xf numFmtId="0" fontId="22" fillId="0" borderId="13" xfId="0" applyFont="1" applyBorder="1" applyAlignment="1">
      <alignment horizontal="center"/>
    </xf>
    <xf numFmtId="0" fontId="22" fillId="0" borderId="14" xfId="0" applyFont="1" applyBorder="1" applyAlignment="1"/>
    <xf numFmtId="0" fontId="22" fillId="0" borderId="13" xfId="0" applyFont="1" applyBorder="1" applyAlignment="1"/>
    <xf numFmtId="0" fontId="22" fillId="0" borderId="14" xfId="0" applyFont="1" applyFill="1" applyBorder="1" applyAlignment="1">
      <alignment horizontal="center"/>
    </xf>
    <xf numFmtId="0" fontId="22" fillId="0" borderId="13" xfId="0" applyFont="1" applyFill="1" applyBorder="1" applyAlignment="1">
      <alignment horizontal="center"/>
    </xf>
    <xf numFmtId="0" fontId="22" fillId="0" borderId="14" xfId="0" applyFont="1" applyFill="1" applyBorder="1" applyAlignment="1"/>
    <xf numFmtId="0" fontId="22" fillId="0" borderId="13" xfId="0" applyFont="1" applyFill="1" applyBorder="1" applyAlignment="1"/>
    <xf numFmtId="0" fontId="22" fillId="29" borderId="1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/>
    </xf>
    <xf numFmtId="0" fontId="23" fillId="0" borderId="18" xfId="0" applyFont="1" applyBorder="1" applyAlignment="1">
      <alignment horizontal="center"/>
    </xf>
    <xf numFmtId="0" fontId="23" fillId="0" borderId="19" xfId="0" applyFont="1" applyBorder="1" applyAlignment="1">
      <alignment horizontal="center"/>
    </xf>
    <xf numFmtId="0" fontId="23" fillId="0" borderId="20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3" fillId="0" borderId="21" xfId="0" applyFont="1" applyBorder="1" applyAlignment="1">
      <alignment horizontal="center"/>
    </xf>
    <xf numFmtId="0" fontId="23" fillId="0" borderId="22" xfId="0" applyFont="1" applyBorder="1" applyAlignment="1">
      <alignment horizontal="center"/>
    </xf>
    <xf numFmtId="0" fontId="23" fillId="0" borderId="23" xfId="0" applyFont="1" applyBorder="1" applyAlignment="1">
      <alignment horizontal="center"/>
    </xf>
    <xf numFmtId="0" fontId="23" fillId="0" borderId="24" xfId="0" applyFont="1" applyBorder="1" applyAlignment="1">
      <alignment horizontal="center"/>
    </xf>
    <xf numFmtId="0" fontId="23" fillId="0" borderId="11" xfId="0" applyFont="1" applyBorder="1" applyAlignment="1">
      <alignment horizontal="left"/>
    </xf>
    <xf numFmtId="0" fontId="23" fillId="0" borderId="15" xfId="0" applyFont="1" applyBorder="1" applyAlignment="1">
      <alignment horizontal="left"/>
    </xf>
    <xf numFmtId="0" fontId="23" fillId="0" borderId="12" xfId="0" applyFont="1" applyBorder="1" applyAlignment="1">
      <alignment horizontal="left"/>
    </xf>
    <xf numFmtId="0" fontId="23" fillId="0" borderId="11" xfId="0" applyFont="1" applyBorder="1" applyAlignment="1">
      <alignment horizontal="left" wrapText="1"/>
    </xf>
    <xf numFmtId="0" fontId="23" fillId="0" borderId="15" xfId="0" applyFont="1" applyBorder="1" applyAlignment="1">
      <alignment horizontal="left" wrapText="1"/>
    </xf>
    <xf numFmtId="0" fontId="23" fillId="0" borderId="12" xfId="0" applyFont="1" applyBorder="1" applyAlignment="1">
      <alignment horizontal="left" wrapText="1"/>
    </xf>
    <xf numFmtId="0" fontId="23" fillId="29" borderId="1" xfId="0" applyFont="1" applyFill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3" fillId="29" borderId="11" xfId="0" applyFont="1" applyFill="1" applyBorder="1" applyAlignment="1">
      <alignment horizontal="center" vertical="center"/>
    </xf>
    <xf numFmtId="0" fontId="23" fillId="29" borderId="15" xfId="0" applyFont="1" applyFill="1" applyBorder="1" applyAlignment="1">
      <alignment horizontal="center" vertical="center"/>
    </xf>
    <xf numFmtId="0" fontId="23" fillId="29" borderId="12" xfId="0" applyFont="1" applyFill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1" xfId="0" applyFont="1" applyBorder="1" applyAlignment="1">
      <alignment horizontal="left"/>
    </xf>
    <xf numFmtId="0" fontId="23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wrapText="1"/>
    </xf>
    <xf numFmtId="164" fontId="22" fillId="0" borderId="0" xfId="0" applyNumberFormat="1" applyFont="1" applyAlignment="1">
      <alignment vertical="center"/>
    </xf>
    <xf numFmtId="10" fontId="23" fillId="27" borderId="1" xfId="148" applyNumberFormat="1" applyFont="1" applyFill="1" applyBorder="1" applyAlignment="1">
      <alignment horizontal="center" vertical="center"/>
    </xf>
  </cellXfs>
  <cellStyles count="149">
    <cellStyle name="0,0_x000d__x000a_NA_x000d__x000a_" xfId="2" xr:uid="{00000000-0005-0000-0000-000000000000}"/>
    <cellStyle name="0,0_x000d__x000a_NA_x000d__x000a_ 2" xfId="3" xr:uid="{00000000-0005-0000-0000-000001000000}"/>
    <cellStyle name="0,0_x000d__x000a_NA_x000d__x000a_ 3" xfId="4" xr:uid="{00000000-0005-0000-0000-000002000000}"/>
    <cellStyle name="0,0_x000d__x000a_NA_x000d__x000a_ 4" xfId="5" xr:uid="{00000000-0005-0000-0000-000003000000}"/>
    <cellStyle name="0,0_x000d__x000a_NA_x000d__x000a_ 5" xfId="6" xr:uid="{00000000-0005-0000-0000-000004000000}"/>
    <cellStyle name="0,0_x000d__x000a_NA_x000d__x000a_ 6" xfId="7" xr:uid="{00000000-0005-0000-0000-000005000000}"/>
    <cellStyle name="0,0_x000d__x000a_NA_x000d__x000a_ 7" xfId="8" xr:uid="{00000000-0005-0000-0000-000006000000}"/>
    <cellStyle name="0,0_x005f_x000d__x000a_NA_x005f_x000d__x000a_" xfId="9" xr:uid="{00000000-0005-0000-0000-000007000000}"/>
    <cellStyle name="20% - Ênfase1 2" xfId="10" xr:uid="{00000000-0005-0000-0000-000008000000}"/>
    <cellStyle name="20% - Ênfase1 2 2" xfId="11" xr:uid="{00000000-0005-0000-0000-000009000000}"/>
    <cellStyle name="20% - Ênfase2 2" xfId="12" xr:uid="{00000000-0005-0000-0000-00000A000000}"/>
    <cellStyle name="20% - Ênfase2 2 2" xfId="13" xr:uid="{00000000-0005-0000-0000-00000B000000}"/>
    <cellStyle name="20% - Ênfase3 2" xfId="14" xr:uid="{00000000-0005-0000-0000-00000C000000}"/>
    <cellStyle name="20% - Ênfase3 2 2" xfId="15" xr:uid="{00000000-0005-0000-0000-00000D000000}"/>
    <cellStyle name="20% - Ênfase4 2" xfId="16" xr:uid="{00000000-0005-0000-0000-00000E000000}"/>
    <cellStyle name="20% - Ênfase4 2 2" xfId="17" xr:uid="{00000000-0005-0000-0000-00000F000000}"/>
    <cellStyle name="20% - Ênfase5 2" xfId="18" xr:uid="{00000000-0005-0000-0000-000010000000}"/>
    <cellStyle name="20% - Ênfase5 2 2" xfId="19" xr:uid="{00000000-0005-0000-0000-000011000000}"/>
    <cellStyle name="20% - Ênfase6 2" xfId="20" xr:uid="{00000000-0005-0000-0000-000012000000}"/>
    <cellStyle name="20% - Ênfase6 2 2" xfId="21" xr:uid="{00000000-0005-0000-0000-000013000000}"/>
    <cellStyle name="40% - Ênfase1 2" xfId="22" xr:uid="{00000000-0005-0000-0000-000014000000}"/>
    <cellStyle name="40% - Ênfase1 2 2" xfId="23" xr:uid="{00000000-0005-0000-0000-000015000000}"/>
    <cellStyle name="40% - Ênfase2 2" xfId="24" xr:uid="{00000000-0005-0000-0000-000016000000}"/>
    <cellStyle name="40% - Ênfase2 2 2" xfId="25" xr:uid="{00000000-0005-0000-0000-000017000000}"/>
    <cellStyle name="40% - Ênfase3 2" xfId="26" xr:uid="{00000000-0005-0000-0000-000018000000}"/>
    <cellStyle name="40% - Ênfase3 2 2" xfId="27" xr:uid="{00000000-0005-0000-0000-000019000000}"/>
    <cellStyle name="40% - Ênfase4 2" xfId="28" xr:uid="{00000000-0005-0000-0000-00001A000000}"/>
    <cellStyle name="40% - Ênfase4 2 2" xfId="29" xr:uid="{00000000-0005-0000-0000-00001B000000}"/>
    <cellStyle name="40% - Ênfase5 2" xfId="30" xr:uid="{00000000-0005-0000-0000-00001C000000}"/>
    <cellStyle name="40% - Ênfase5 2 2" xfId="31" xr:uid="{00000000-0005-0000-0000-00001D000000}"/>
    <cellStyle name="40% - Ênfase6 2" xfId="32" xr:uid="{00000000-0005-0000-0000-00001E000000}"/>
    <cellStyle name="40% - Ênfase6 2 2" xfId="33" xr:uid="{00000000-0005-0000-0000-00001F000000}"/>
    <cellStyle name="60% - Ênfase1 2" xfId="34" xr:uid="{00000000-0005-0000-0000-000020000000}"/>
    <cellStyle name="60% - Ênfase1 2 2" xfId="35" xr:uid="{00000000-0005-0000-0000-000021000000}"/>
    <cellStyle name="60% - Ênfase2 2" xfId="36" xr:uid="{00000000-0005-0000-0000-000022000000}"/>
    <cellStyle name="60% - Ênfase2 2 2" xfId="37" xr:uid="{00000000-0005-0000-0000-000023000000}"/>
    <cellStyle name="60% - Ênfase3 2" xfId="38" xr:uid="{00000000-0005-0000-0000-000024000000}"/>
    <cellStyle name="60% - Ênfase3 2 2" xfId="39" xr:uid="{00000000-0005-0000-0000-000025000000}"/>
    <cellStyle name="60% - Ênfase4 2" xfId="40" xr:uid="{00000000-0005-0000-0000-000026000000}"/>
    <cellStyle name="60% - Ênfase4 2 2" xfId="41" xr:uid="{00000000-0005-0000-0000-000027000000}"/>
    <cellStyle name="60% - Ênfase5 2" xfId="42" xr:uid="{00000000-0005-0000-0000-000028000000}"/>
    <cellStyle name="60% - Ênfase5 2 2" xfId="43" xr:uid="{00000000-0005-0000-0000-000029000000}"/>
    <cellStyle name="60% - Ênfase6 2" xfId="44" xr:uid="{00000000-0005-0000-0000-00002A000000}"/>
    <cellStyle name="60% - Ênfase6 2 2" xfId="45" xr:uid="{00000000-0005-0000-0000-00002B000000}"/>
    <cellStyle name="Bom 2" xfId="46" xr:uid="{00000000-0005-0000-0000-00002C000000}"/>
    <cellStyle name="Bom 2 2" xfId="47" xr:uid="{00000000-0005-0000-0000-00002D000000}"/>
    <cellStyle name="cabeçalho_planilha" xfId="48" xr:uid="{00000000-0005-0000-0000-00002E000000}"/>
    <cellStyle name="Cálculo 2" xfId="49" xr:uid="{00000000-0005-0000-0000-00002F000000}"/>
    <cellStyle name="Cálculo 2 2" xfId="50" xr:uid="{00000000-0005-0000-0000-000030000000}"/>
    <cellStyle name="Célula de Verificação 2" xfId="51" xr:uid="{00000000-0005-0000-0000-000031000000}"/>
    <cellStyle name="Célula de Verificação 2 2" xfId="52" xr:uid="{00000000-0005-0000-0000-000032000000}"/>
    <cellStyle name="Célula Vinculada 2" xfId="53" xr:uid="{00000000-0005-0000-0000-000033000000}"/>
    <cellStyle name="Célula Vinculada 2 2" xfId="54" xr:uid="{00000000-0005-0000-0000-000034000000}"/>
    <cellStyle name="Ênfase1 2" xfId="55" xr:uid="{00000000-0005-0000-0000-000035000000}"/>
    <cellStyle name="Ênfase1 2 2" xfId="56" xr:uid="{00000000-0005-0000-0000-000036000000}"/>
    <cellStyle name="Ênfase2 2" xfId="57" xr:uid="{00000000-0005-0000-0000-000037000000}"/>
    <cellStyle name="Ênfase2 2 2" xfId="58" xr:uid="{00000000-0005-0000-0000-000038000000}"/>
    <cellStyle name="Ênfase3 2" xfId="59" xr:uid="{00000000-0005-0000-0000-000039000000}"/>
    <cellStyle name="Ênfase3 2 2" xfId="60" xr:uid="{00000000-0005-0000-0000-00003A000000}"/>
    <cellStyle name="Ênfase4 2" xfId="61" xr:uid="{00000000-0005-0000-0000-00003B000000}"/>
    <cellStyle name="Ênfase4 2 2" xfId="62" xr:uid="{00000000-0005-0000-0000-00003C000000}"/>
    <cellStyle name="Ênfase5 2" xfId="63" xr:uid="{00000000-0005-0000-0000-00003D000000}"/>
    <cellStyle name="Ênfase5 2 2" xfId="64" xr:uid="{00000000-0005-0000-0000-00003E000000}"/>
    <cellStyle name="Ênfase6 2" xfId="65" xr:uid="{00000000-0005-0000-0000-00003F000000}"/>
    <cellStyle name="Ênfase6 2 2" xfId="66" xr:uid="{00000000-0005-0000-0000-000040000000}"/>
    <cellStyle name="Entrada 2" xfId="67" xr:uid="{00000000-0005-0000-0000-000041000000}"/>
    <cellStyle name="Entrada 2 2" xfId="68" xr:uid="{00000000-0005-0000-0000-000042000000}"/>
    <cellStyle name="Incorreto 2" xfId="69" xr:uid="{00000000-0005-0000-0000-000043000000}"/>
    <cellStyle name="Incorreto 2 2" xfId="70" xr:uid="{00000000-0005-0000-0000-000044000000}"/>
    <cellStyle name="Moeda" xfId="1" builtinId="4"/>
    <cellStyle name="Moeda 2 2" xfId="71" xr:uid="{00000000-0005-0000-0000-000046000000}"/>
    <cellStyle name="Moeda 3" xfId="72" xr:uid="{00000000-0005-0000-0000-000047000000}"/>
    <cellStyle name="Moeda 4" xfId="73" xr:uid="{00000000-0005-0000-0000-000048000000}"/>
    <cellStyle name="Neutra 2" xfId="74" xr:uid="{00000000-0005-0000-0000-000049000000}"/>
    <cellStyle name="Neutra 2 2" xfId="75" xr:uid="{00000000-0005-0000-0000-00004A000000}"/>
    <cellStyle name="Normal" xfId="0" builtinId="0"/>
    <cellStyle name="Normal 10" xfId="76" xr:uid="{00000000-0005-0000-0000-00004C000000}"/>
    <cellStyle name="Normal 10 2" xfId="77" xr:uid="{00000000-0005-0000-0000-00004D000000}"/>
    <cellStyle name="Normal 11" xfId="78" xr:uid="{00000000-0005-0000-0000-00004E000000}"/>
    <cellStyle name="Normal 11 2" xfId="79" xr:uid="{00000000-0005-0000-0000-00004F000000}"/>
    <cellStyle name="Normal 12" xfId="80" xr:uid="{00000000-0005-0000-0000-000050000000}"/>
    <cellStyle name="Normal 13" xfId="81" xr:uid="{00000000-0005-0000-0000-000051000000}"/>
    <cellStyle name="Normal 14" xfId="82" xr:uid="{00000000-0005-0000-0000-000052000000}"/>
    <cellStyle name="Normal 2 2" xfId="83" xr:uid="{00000000-0005-0000-0000-000053000000}"/>
    <cellStyle name="Normal 2 2 2" xfId="84" xr:uid="{00000000-0005-0000-0000-000054000000}"/>
    <cellStyle name="Normal 2 3" xfId="85" xr:uid="{00000000-0005-0000-0000-000055000000}"/>
    <cellStyle name="Normal 3" xfId="86" xr:uid="{00000000-0005-0000-0000-000056000000}"/>
    <cellStyle name="Normal 3 2" xfId="87" xr:uid="{00000000-0005-0000-0000-000057000000}"/>
    <cellStyle name="Normal 3 3" xfId="88" xr:uid="{00000000-0005-0000-0000-000058000000}"/>
    <cellStyle name="Normal 4" xfId="89" xr:uid="{00000000-0005-0000-0000-000059000000}"/>
    <cellStyle name="Normal 5" xfId="90" xr:uid="{00000000-0005-0000-0000-00005A000000}"/>
    <cellStyle name="Normal 5 2" xfId="91" xr:uid="{00000000-0005-0000-0000-00005B000000}"/>
    <cellStyle name="Normal 6" xfId="92" xr:uid="{00000000-0005-0000-0000-00005C000000}"/>
    <cellStyle name="Normal 6 2" xfId="93" xr:uid="{00000000-0005-0000-0000-00005D000000}"/>
    <cellStyle name="Normal 7" xfId="94" xr:uid="{00000000-0005-0000-0000-00005E000000}"/>
    <cellStyle name="Normal 7 2" xfId="95" xr:uid="{00000000-0005-0000-0000-00005F000000}"/>
    <cellStyle name="Normal 8" xfId="96" xr:uid="{00000000-0005-0000-0000-000060000000}"/>
    <cellStyle name="Normal 8 2" xfId="97" xr:uid="{00000000-0005-0000-0000-000061000000}"/>
    <cellStyle name="Normal 9" xfId="98" xr:uid="{00000000-0005-0000-0000-000062000000}"/>
    <cellStyle name="Normal 9 2" xfId="99" xr:uid="{00000000-0005-0000-0000-000063000000}"/>
    <cellStyle name="Nota 2" xfId="100" xr:uid="{00000000-0005-0000-0000-000064000000}"/>
    <cellStyle name="Nota 2 2" xfId="101" xr:uid="{00000000-0005-0000-0000-000065000000}"/>
    <cellStyle name="Porcentagem" xfId="148" builtinId="5"/>
    <cellStyle name="Porcentagem 2" xfId="102" xr:uid="{00000000-0005-0000-0000-000066000000}"/>
    <cellStyle name="Porcentagem 2 2" xfId="103" xr:uid="{00000000-0005-0000-0000-000067000000}"/>
    <cellStyle name="Saída 2" xfId="104" xr:uid="{00000000-0005-0000-0000-000068000000}"/>
    <cellStyle name="Saída 2 2" xfId="105" xr:uid="{00000000-0005-0000-0000-000069000000}"/>
    <cellStyle name="Separador de milhares 10" xfId="106" xr:uid="{00000000-0005-0000-0000-00006A000000}"/>
    <cellStyle name="Separador de milhares 10 2" xfId="107" xr:uid="{00000000-0005-0000-0000-00006B000000}"/>
    <cellStyle name="Separador de milhares 11" xfId="108" xr:uid="{00000000-0005-0000-0000-00006C000000}"/>
    <cellStyle name="Separador de milhares 11 2" xfId="109" xr:uid="{00000000-0005-0000-0000-00006D000000}"/>
    <cellStyle name="Separador de milhares 12" xfId="110" xr:uid="{00000000-0005-0000-0000-00006E000000}"/>
    <cellStyle name="Separador de milhares 12 2" xfId="111" xr:uid="{00000000-0005-0000-0000-00006F000000}"/>
    <cellStyle name="Separador de milhares 13" xfId="112" xr:uid="{00000000-0005-0000-0000-000070000000}"/>
    <cellStyle name="Separador de milhares 13 2" xfId="113" xr:uid="{00000000-0005-0000-0000-000071000000}"/>
    <cellStyle name="Separador de milhares 14" xfId="114" xr:uid="{00000000-0005-0000-0000-000072000000}"/>
    <cellStyle name="Separador de milhares 2 2" xfId="115" xr:uid="{00000000-0005-0000-0000-000073000000}"/>
    <cellStyle name="Separador de milhares 2 2 2" xfId="116" xr:uid="{00000000-0005-0000-0000-000074000000}"/>
    <cellStyle name="Separador de milhares 2 3" xfId="117" xr:uid="{00000000-0005-0000-0000-000075000000}"/>
    <cellStyle name="Separador de milhares 3" xfId="118" xr:uid="{00000000-0005-0000-0000-000076000000}"/>
    <cellStyle name="Separador de milhares 3 2" xfId="119" xr:uid="{00000000-0005-0000-0000-000077000000}"/>
    <cellStyle name="Separador de milhares 4" xfId="120" xr:uid="{00000000-0005-0000-0000-000078000000}"/>
    <cellStyle name="Separador de milhares 5" xfId="121" xr:uid="{00000000-0005-0000-0000-000079000000}"/>
    <cellStyle name="Separador de milhares 6" xfId="122" xr:uid="{00000000-0005-0000-0000-00007A000000}"/>
    <cellStyle name="Separador de milhares 6 2" xfId="123" xr:uid="{00000000-0005-0000-0000-00007B000000}"/>
    <cellStyle name="Separador de milhares 7" xfId="124" xr:uid="{00000000-0005-0000-0000-00007C000000}"/>
    <cellStyle name="Separador de milhares 7 2" xfId="125" xr:uid="{00000000-0005-0000-0000-00007D000000}"/>
    <cellStyle name="Separador de milhares 8" xfId="126" xr:uid="{00000000-0005-0000-0000-00007E000000}"/>
    <cellStyle name="Separador de milhares 8 2" xfId="127" xr:uid="{00000000-0005-0000-0000-00007F000000}"/>
    <cellStyle name="Separador de milhares 9" xfId="128" xr:uid="{00000000-0005-0000-0000-000080000000}"/>
    <cellStyle name="Separador de milhares 9 2" xfId="129" xr:uid="{00000000-0005-0000-0000-000081000000}"/>
    <cellStyle name="Texto de Aviso 2" xfId="130" xr:uid="{00000000-0005-0000-0000-000082000000}"/>
    <cellStyle name="Texto de Aviso 2 2" xfId="131" xr:uid="{00000000-0005-0000-0000-000083000000}"/>
    <cellStyle name="Texto Explicativo 2" xfId="132" xr:uid="{00000000-0005-0000-0000-000084000000}"/>
    <cellStyle name="Texto Explicativo 2 2" xfId="133" xr:uid="{00000000-0005-0000-0000-000085000000}"/>
    <cellStyle name="Título 1 2" xfId="134" xr:uid="{00000000-0005-0000-0000-000086000000}"/>
    <cellStyle name="Título 1 2 2" xfId="135" xr:uid="{00000000-0005-0000-0000-000087000000}"/>
    <cellStyle name="Título 2 2" xfId="136" xr:uid="{00000000-0005-0000-0000-000088000000}"/>
    <cellStyle name="Título 2 2 2" xfId="137" xr:uid="{00000000-0005-0000-0000-000089000000}"/>
    <cellStyle name="Título 3 2" xfId="138" xr:uid="{00000000-0005-0000-0000-00008A000000}"/>
    <cellStyle name="Título 3 2 2" xfId="139" xr:uid="{00000000-0005-0000-0000-00008B000000}"/>
    <cellStyle name="Título 4 2" xfId="140" xr:uid="{00000000-0005-0000-0000-00008C000000}"/>
    <cellStyle name="Título 4 2 2" xfId="141" xr:uid="{00000000-0005-0000-0000-00008D000000}"/>
    <cellStyle name="Título 5" xfId="142" xr:uid="{00000000-0005-0000-0000-00008E000000}"/>
    <cellStyle name="Título 5 2" xfId="143" xr:uid="{00000000-0005-0000-0000-00008F000000}"/>
    <cellStyle name="Total 2" xfId="144" xr:uid="{00000000-0005-0000-0000-000090000000}"/>
    <cellStyle name="Total 2 2" xfId="145" xr:uid="{00000000-0005-0000-0000-000091000000}"/>
    <cellStyle name="Vírgula 2" xfId="146" xr:uid="{00000000-0005-0000-0000-000092000000}"/>
    <cellStyle name="Vírgula 2 2" xfId="147" xr:uid="{00000000-0005-0000-0000-000093000000}"/>
  </cellStyles>
  <dxfs count="0"/>
  <tableStyles count="0" defaultTableStyle="TableStyleMedium9" defaultPivotStyle="PivotStyleLight16"/>
  <colors>
    <mruColors>
      <color rgb="FFFFFF99"/>
      <color rgb="FFFFFF66"/>
      <color rgb="FFFFCC66"/>
      <color rgb="FFF9724D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440531</xdr:colOff>
      <xdr:row>0</xdr:row>
      <xdr:rowOff>95251</xdr:rowOff>
    </xdr:from>
    <xdr:to>
      <xdr:col>9</xdr:col>
      <xdr:colOff>349190</xdr:colOff>
      <xdr:row>5</xdr:row>
      <xdr:rowOff>87269</xdr:rowOff>
    </xdr:to>
    <xdr:pic>
      <xdr:nvPicPr>
        <xdr:cNvPr id="3" name="Imagem 2" descr="marca  + sec obras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024937" y="95251"/>
          <a:ext cx="4608826" cy="9802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38100</xdr:colOff>
      <xdr:row>1</xdr:row>
      <xdr:rowOff>21433</xdr:rowOff>
    </xdr:from>
    <xdr:to>
      <xdr:col>5</xdr:col>
      <xdr:colOff>1628775</xdr:colOff>
      <xdr:row>4</xdr:row>
      <xdr:rowOff>209550</xdr:rowOff>
    </xdr:to>
    <xdr:pic>
      <xdr:nvPicPr>
        <xdr:cNvPr id="2" name="Imagem 1" descr="marca  + sec obra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29575" y="192883"/>
          <a:ext cx="3324225" cy="7024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371475</xdr:colOff>
      <xdr:row>1</xdr:row>
      <xdr:rowOff>21433</xdr:rowOff>
    </xdr:from>
    <xdr:to>
      <xdr:col>7</xdr:col>
      <xdr:colOff>771525</xdr:colOff>
      <xdr:row>4</xdr:row>
      <xdr:rowOff>209550</xdr:rowOff>
    </xdr:to>
    <xdr:pic>
      <xdr:nvPicPr>
        <xdr:cNvPr id="2" name="Imagem 1" descr="marca  + sec obras">
          <a:extLst>
            <a:ext uri="{FF2B5EF4-FFF2-40B4-BE49-F238E27FC236}">
              <a16:creationId xmlns:a16="http://schemas.microsoft.com/office/drawing/2014/main" id="{78FD8A9C-0087-418D-9255-7E66FF4BC527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362950" y="192883"/>
          <a:ext cx="3324225" cy="7024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243840</xdr:colOff>
      <xdr:row>0</xdr:row>
      <xdr:rowOff>160020</xdr:rowOff>
    </xdr:from>
    <xdr:to>
      <xdr:col>6</xdr:col>
      <xdr:colOff>571500</xdr:colOff>
      <xdr:row>5</xdr:row>
      <xdr:rowOff>0</xdr:rowOff>
    </xdr:to>
    <xdr:pic>
      <xdr:nvPicPr>
        <xdr:cNvPr id="3" name="Imagem 2" descr="marca  + sec obras">
          <a:extLst>
            <a:ext uri="{FF2B5EF4-FFF2-40B4-BE49-F238E27FC236}">
              <a16:creationId xmlns:a16="http://schemas.microsoft.com/office/drawing/2014/main" id="{084D00B2-076D-45B1-992B-DA42999B8755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99860" y="160020"/>
          <a:ext cx="3421380" cy="7162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565414</xdr:colOff>
      <xdr:row>0</xdr:row>
      <xdr:rowOff>66675</xdr:rowOff>
    </xdr:from>
    <xdr:to>
      <xdr:col>10</xdr:col>
      <xdr:colOff>203200</xdr:colOff>
      <xdr:row>5</xdr:row>
      <xdr:rowOff>133350</xdr:rowOff>
    </xdr:to>
    <xdr:pic>
      <xdr:nvPicPr>
        <xdr:cNvPr id="2" name="Imagem 1" descr="marca  + sec obras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14264" y="66675"/>
          <a:ext cx="4120886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60960</xdr:colOff>
      <xdr:row>0</xdr:row>
      <xdr:rowOff>137161</xdr:rowOff>
    </xdr:from>
    <xdr:to>
      <xdr:col>4</xdr:col>
      <xdr:colOff>1424940</xdr:colOff>
      <xdr:row>1</xdr:row>
      <xdr:rowOff>472441</xdr:rowOff>
    </xdr:to>
    <xdr:pic>
      <xdr:nvPicPr>
        <xdr:cNvPr id="4" name="Imagem 3" descr="marca  + sec obras">
          <a:extLst>
            <a:ext uri="{FF2B5EF4-FFF2-40B4-BE49-F238E27FC236}">
              <a16:creationId xmlns:a16="http://schemas.microsoft.com/office/drawing/2014/main" id="{8B2E13BA-7929-4738-BF9D-89C65BC0395A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852160" y="137161"/>
          <a:ext cx="2331720" cy="510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514351</xdr:colOff>
      <xdr:row>21</xdr:row>
      <xdr:rowOff>114300</xdr:rowOff>
    </xdr:from>
    <xdr:to>
      <xdr:col>2</xdr:col>
      <xdr:colOff>1664971</xdr:colOff>
      <xdr:row>26</xdr:row>
      <xdr:rowOff>76619</xdr:rowOff>
    </xdr:to>
    <xdr:pic>
      <xdr:nvPicPr>
        <xdr:cNvPr id="4" name="Picture 4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4351" y="4419600"/>
          <a:ext cx="4724400" cy="86719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53340</xdr:colOff>
      <xdr:row>1</xdr:row>
      <xdr:rowOff>15241</xdr:rowOff>
    </xdr:from>
    <xdr:to>
      <xdr:col>2</xdr:col>
      <xdr:colOff>2407920</xdr:colOff>
      <xdr:row>2</xdr:row>
      <xdr:rowOff>396241</xdr:rowOff>
    </xdr:to>
    <xdr:pic>
      <xdr:nvPicPr>
        <xdr:cNvPr id="5" name="Imagem 4" descr="marca  + sec obras">
          <a:extLst>
            <a:ext uri="{FF2B5EF4-FFF2-40B4-BE49-F238E27FC236}">
              <a16:creationId xmlns:a16="http://schemas.microsoft.com/office/drawing/2014/main" id="{8A942DB8-DF18-4B06-AA85-D4E8ADEAB6E2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657600" y="190501"/>
          <a:ext cx="2354580" cy="556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9"/>
  <sheetViews>
    <sheetView showGridLines="0" tabSelected="1" view="pageBreakPreview" zoomScale="85" zoomScaleNormal="80" zoomScaleSheetLayoutView="85" workbookViewId="0">
      <selection activeCell="D11" sqref="D11:H11"/>
    </sheetView>
  </sheetViews>
  <sheetFormatPr defaultColWidth="9.109375" defaultRowHeight="13.8" x14ac:dyDescent="0.3"/>
  <cols>
    <col min="1" max="1" width="9.109375" style="1"/>
    <col min="2" max="2" width="20.88671875" style="1" customWidth="1"/>
    <col min="3" max="3" width="19.6640625" style="1" customWidth="1"/>
    <col min="4" max="4" width="79.109375" style="26" customWidth="1"/>
    <col min="5" max="6" width="9.109375" style="1"/>
    <col min="7" max="7" width="16.5546875" style="112" customWidth="1"/>
    <col min="8" max="8" width="18.33203125" style="112" bestFit="1" customWidth="1"/>
    <col min="9" max="9" width="17.33203125" style="112" bestFit="1" customWidth="1"/>
    <col min="10" max="10" width="16.88671875" style="112" bestFit="1" customWidth="1"/>
    <col min="11" max="11" width="16.5546875" style="30" bestFit="1" customWidth="1"/>
    <col min="12" max="12" width="15.88671875" style="32" hidden="1" customWidth="1"/>
    <col min="13" max="13" width="15.6640625" style="26" bestFit="1" customWidth="1"/>
    <col min="14" max="16384" width="9.109375" style="26"/>
  </cols>
  <sheetData>
    <row r="1" spans="1:13" x14ac:dyDescent="0.3">
      <c r="A1" s="152" t="s">
        <v>16</v>
      </c>
      <c r="B1" s="152"/>
      <c r="C1" s="152"/>
      <c r="D1" s="152"/>
      <c r="E1" s="153"/>
      <c r="F1" s="153"/>
      <c r="G1" s="153"/>
      <c r="H1" s="153"/>
      <c r="I1" s="153"/>
      <c r="J1" s="153"/>
      <c r="K1" s="50"/>
    </row>
    <row r="2" spans="1:13" x14ac:dyDescent="0.3">
      <c r="A2" s="152" t="s">
        <v>28</v>
      </c>
      <c r="B2" s="152"/>
      <c r="C2" s="152"/>
      <c r="D2" s="152"/>
      <c r="E2" s="153"/>
      <c r="F2" s="153"/>
      <c r="G2" s="153"/>
      <c r="H2" s="153"/>
      <c r="I2" s="153"/>
      <c r="J2" s="153"/>
      <c r="K2" s="50"/>
    </row>
    <row r="3" spans="1:13" x14ac:dyDescent="0.3">
      <c r="A3" s="164" t="s">
        <v>534</v>
      </c>
      <c r="B3" s="164"/>
      <c r="C3" s="164"/>
      <c r="D3" s="164"/>
      <c r="E3" s="153"/>
      <c r="F3" s="153"/>
      <c r="G3" s="153"/>
      <c r="H3" s="153"/>
      <c r="I3" s="153"/>
      <c r="J3" s="153"/>
      <c r="K3" s="29"/>
    </row>
    <row r="4" spans="1:13" x14ac:dyDescent="0.3">
      <c r="A4" s="164" t="s">
        <v>533</v>
      </c>
      <c r="B4" s="164"/>
      <c r="C4" s="164"/>
      <c r="D4" s="164"/>
      <c r="E4" s="153"/>
      <c r="F4" s="153"/>
      <c r="G4" s="153"/>
      <c r="H4" s="153"/>
      <c r="I4" s="153"/>
      <c r="J4" s="153"/>
      <c r="K4" s="50"/>
    </row>
    <row r="5" spans="1:13" ht="18" customHeight="1" x14ac:dyDescent="0.3">
      <c r="A5" s="164" t="s">
        <v>175</v>
      </c>
      <c r="B5" s="164"/>
      <c r="C5" s="164"/>
      <c r="D5" s="164"/>
      <c r="E5" s="153"/>
      <c r="F5" s="153"/>
      <c r="G5" s="153"/>
      <c r="H5" s="153"/>
      <c r="I5" s="153"/>
      <c r="J5" s="153"/>
      <c r="K5" s="50"/>
    </row>
    <row r="6" spans="1:13" ht="18" customHeight="1" x14ac:dyDescent="0.3">
      <c r="A6" s="152" t="s">
        <v>176</v>
      </c>
      <c r="B6" s="152"/>
      <c r="C6" s="152"/>
      <c r="D6" s="152"/>
      <c r="E6" s="153"/>
      <c r="F6" s="153"/>
      <c r="G6" s="153"/>
      <c r="H6" s="153"/>
      <c r="I6" s="153"/>
      <c r="J6" s="153"/>
      <c r="K6" s="50"/>
    </row>
    <row r="7" spans="1:13" ht="18" customHeight="1" x14ac:dyDescent="0.3">
      <c r="A7" s="161" t="s">
        <v>21</v>
      </c>
      <c r="B7" s="162"/>
      <c r="C7" s="162"/>
      <c r="D7" s="162"/>
      <c r="E7" s="162"/>
      <c r="F7" s="162"/>
      <c r="G7" s="162"/>
      <c r="H7" s="162"/>
      <c r="I7" s="163"/>
      <c r="J7" s="103" t="s">
        <v>131</v>
      </c>
      <c r="K7" s="36"/>
      <c r="L7" s="37"/>
    </row>
    <row r="8" spans="1:13" ht="30" customHeight="1" x14ac:dyDescent="0.3">
      <c r="A8" s="154" t="s">
        <v>0</v>
      </c>
      <c r="B8" s="157" t="s">
        <v>22</v>
      </c>
      <c r="C8" s="154" t="s">
        <v>7</v>
      </c>
      <c r="D8" s="167" t="s">
        <v>17</v>
      </c>
      <c r="E8" s="167" t="s">
        <v>23</v>
      </c>
      <c r="F8" s="167" t="s">
        <v>25</v>
      </c>
      <c r="G8" s="167" t="s">
        <v>24</v>
      </c>
      <c r="H8" s="167"/>
      <c r="I8" s="167"/>
      <c r="J8" s="59">
        <v>0.25219999999999998</v>
      </c>
      <c r="K8" s="37"/>
      <c r="L8" s="38" t="s">
        <v>20</v>
      </c>
    </row>
    <row r="9" spans="1:13" x14ac:dyDescent="0.3">
      <c r="A9" s="155"/>
      <c r="B9" s="158"/>
      <c r="C9" s="155"/>
      <c r="D9" s="167"/>
      <c r="E9" s="167"/>
      <c r="F9" s="167"/>
      <c r="G9" s="160" t="s">
        <v>2</v>
      </c>
      <c r="H9" s="160"/>
      <c r="I9" s="160" t="s">
        <v>27</v>
      </c>
      <c r="J9" s="165" t="s">
        <v>126</v>
      </c>
      <c r="K9" s="37"/>
      <c r="L9" s="38"/>
      <c r="M9" s="137"/>
    </row>
    <row r="10" spans="1:13" x14ac:dyDescent="0.3">
      <c r="A10" s="156"/>
      <c r="B10" s="159"/>
      <c r="C10" s="156"/>
      <c r="D10" s="167"/>
      <c r="E10" s="167"/>
      <c r="F10" s="167"/>
      <c r="G10" s="102" t="s">
        <v>26</v>
      </c>
      <c r="H10" s="102" t="s">
        <v>161</v>
      </c>
      <c r="I10" s="160"/>
      <c r="J10" s="166"/>
      <c r="K10" s="37"/>
      <c r="L10" s="38"/>
    </row>
    <row r="11" spans="1:13" x14ac:dyDescent="0.3">
      <c r="A11" s="104">
        <v>1</v>
      </c>
      <c r="B11" s="39"/>
      <c r="C11" s="39"/>
      <c r="D11" s="170" t="s">
        <v>18</v>
      </c>
      <c r="E11" s="171"/>
      <c r="F11" s="171"/>
      <c r="G11" s="171"/>
      <c r="H11" s="172"/>
      <c r="I11" s="40">
        <f>SUM(I12:I21)</f>
        <v>59083.099660985143</v>
      </c>
      <c r="J11" s="35">
        <f>SUM(J12:J21)</f>
        <v>73983.857395485596</v>
      </c>
      <c r="K11" s="37"/>
      <c r="L11" s="41"/>
      <c r="M11" s="138"/>
    </row>
    <row r="12" spans="1:13" s="24" customFormat="1" ht="27.6" x14ac:dyDescent="0.3">
      <c r="A12" s="81" t="s">
        <v>3</v>
      </c>
      <c r="B12" s="81" t="s">
        <v>30</v>
      </c>
      <c r="C12" s="81" t="s">
        <v>151</v>
      </c>
      <c r="D12" s="82" t="s">
        <v>144</v>
      </c>
      <c r="E12" s="81" t="s">
        <v>6</v>
      </c>
      <c r="F12" s="23">
        <v>8</v>
      </c>
      <c r="G12" s="15">
        <v>225</v>
      </c>
      <c r="H12" s="15">
        <f t="shared" ref="H12" si="0">G12*(1+$J$8)</f>
        <v>281.745</v>
      </c>
      <c r="I12" s="15">
        <f>F12*G12</f>
        <v>1800</v>
      </c>
      <c r="J12" s="15">
        <f>F12*H12</f>
        <v>2253.96</v>
      </c>
      <c r="K12" s="30"/>
      <c r="L12" s="15"/>
      <c r="M12" s="139"/>
    </row>
    <row r="13" spans="1:13" s="24" customFormat="1" x14ac:dyDescent="0.3">
      <c r="A13" s="81" t="s">
        <v>4</v>
      </c>
      <c r="B13" s="81" t="s">
        <v>30</v>
      </c>
      <c r="C13" s="81" t="s">
        <v>221</v>
      </c>
      <c r="D13" s="82" t="s">
        <v>220</v>
      </c>
      <c r="E13" s="81" t="s">
        <v>6</v>
      </c>
      <c r="F13" s="23">
        <v>408.74</v>
      </c>
      <c r="G13" s="15">
        <v>129.47999999999999</v>
      </c>
      <c r="H13" s="15">
        <f t="shared" ref="H13" si="1">G13*(1+$J$8)</f>
        <v>162.13485599999998</v>
      </c>
      <c r="I13" s="15">
        <f>F13*G13</f>
        <v>52923.655199999994</v>
      </c>
      <c r="J13" s="15">
        <f>F13*H13</f>
        <v>66271.001041440002</v>
      </c>
      <c r="K13" s="30"/>
      <c r="L13" s="15"/>
    </row>
    <row r="14" spans="1:13" s="24" customFormat="1" ht="27.6" x14ac:dyDescent="0.3">
      <c r="A14" s="81" t="s">
        <v>102</v>
      </c>
      <c r="B14" s="81" t="s">
        <v>30</v>
      </c>
      <c r="C14" s="81" t="s">
        <v>178</v>
      </c>
      <c r="D14" s="82" t="s">
        <v>177</v>
      </c>
      <c r="E14" s="81" t="s">
        <v>6</v>
      </c>
      <c r="F14" s="23">
        <v>138.79</v>
      </c>
      <c r="G14" s="15">
        <v>18.809999999999999</v>
      </c>
      <c r="H14" s="15">
        <f t="shared" ref="H14" si="2">G14*(1+$J$8)</f>
        <v>23.553881999999998</v>
      </c>
      <c r="I14" s="15">
        <f t="shared" ref="I14" si="3">F14*G14</f>
        <v>2610.6398999999997</v>
      </c>
      <c r="J14" s="15">
        <f t="shared" ref="J14" si="4">F14*H14</f>
        <v>3269.0432827799996</v>
      </c>
      <c r="K14" s="30"/>
      <c r="L14" s="15"/>
    </row>
    <row r="15" spans="1:13" s="24" customFormat="1" ht="27.6" x14ac:dyDescent="0.3">
      <c r="A15" s="81" t="s">
        <v>103</v>
      </c>
      <c r="B15" s="81" t="s">
        <v>30</v>
      </c>
      <c r="C15" s="81" t="s">
        <v>238</v>
      </c>
      <c r="D15" s="82" t="s">
        <v>237</v>
      </c>
      <c r="E15" s="81" t="s">
        <v>1</v>
      </c>
      <c r="F15" s="23">
        <v>15</v>
      </c>
      <c r="G15" s="15">
        <v>0.55000000000000004</v>
      </c>
      <c r="H15" s="15">
        <f t="shared" ref="H15:H21" si="5">G15*(1+$J$8)</f>
        <v>0.68871000000000004</v>
      </c>
      <c r="I15" s="15">
        <f t="shared" ref="I15:I21" si="6">F15*G15</f>
        <v>8.25</v>
      </c>
      <c r="J15" s="15">
        <f t="shared" ref="J15:J21" si="7">F15*H15</f>
        <v>10.33065</v>
      </c>
      <c r="K15" s="30"/>
      <c r="L15" s="15"/>
    </row>
    <row r="16" spans="1:13" s="24" customFormat="1" ht="27.6" x14ac:dyDescent="0.3">
      <c r="A16" s="81" t="s">
        <v>179</v>
      </c>
      <c r="B16" s="81" t="s">
        <v>30</v>
      </c>
      <c r="C16" s="81" t="s">
        <v>242</v>
      </c>
      <c r="D16" s="82" t="s">
        <v>241</v>
      </c>
      <c r="E16" s="81" t="s">
        <v>8</v>
      </c>
      <c r="F16" s="23">
        <v>10.96</v>
      </c>
      <c r="G16" s="15">
        <v>0.55000000000000004</v>
      </c>
      <c r="H16" s="15">
        <f t="shared" si="5"/>
        <v>0.68871000000000004</v>
      </c>
      <c r="I16" s="15">
        <f t="shared" si="6"/>
        <v>6.0280000000000014</v>
      </c>
      <c r="J16" s="15">
        <f t="shared" si="7"/>
        <v>7.5482616000000009</v>
      </c>
      <c r="K16" s="30"/>
      <c r="L16" s="15"/>
    </row>
    <row r="17" spans="1:12" s="24" customFormat="1" ht="27.6" x14ac:dyDescent="0.3">
      <c r="A17" s="81" t="s">
        <v>180</v>
      </c>
      <c r="B17" s="81" t="s">
        <v>30</v>
      </c>
      <c r="C17" s="81" t="s">
        <v>240</v>
      </c>
      <c r="D17" s="82" t="s">
        <v>239</v>
      </c>
      <c r="E17" s="81" t="s">
        <v>1</v>
      </c>
      <c r="F17" s="23">
        <v>12</v>
      </c>
      <c r="G17" s="15">
        <v>10.119999999999999</v>
      </c>
      <c r="H17" s="15">
        <f t="shared" si="5"/>
        <v>12.672263999999998</v>
      </c>
      <c r="I17" s="15">
        <f t="shared" si="6"/>
        <v>121.44</v>
      </c>
      <c r="J17" s="15">
        <f t="shared" si="7"/>
        <v>152.06716799999998</v>
      </c>
      <c r="K17" s="30"/>
      <c r="L17" s="15"/>
    </row>
    <row r="18" spans="1:12" s="24" customFormat="1" ht="27.6" x14ac:dyDescent="0.3">
      <c r="A18" s="81" t="s">
        <v>181</v>
      </c>
      <c r="B18" s="81" t="s">
        <v>30</v>
      </c>
      <c r="C18" s="81" t="s">
        <v>200</v>
      </c>
      <c r="D18" s="82" t="s">
        <v>199</v>
      </c>
      <c r="E18" s="81" t="s">
        <v>6</v>
      </c>
      <c r="F18" s="23">
        <v>34.01</v>
      </c>
      <c r="G18" s="15">
        <v>7.65</v>
      </c>
      <c r="H18" s="15">
        <f t="shared" si="5"/>
        <v>9.5793300000000006</v>
      </c>
      <c r="I18" s="15">
        <f t="shared" si="6"/>
        <v>260.17649999999998</v>
      </c>
      <c r="J18" s="15">
        <f t="shared" si="7"/>
        <v>325.79301329999998</v>
      </c>
      <c r="K18" s="30"/>
      <c r="L18" s="15"/>
    </row>
    <row r="19" spans="1:12" s="24" customFormat="1" ht="27.6" x14ac:dyDescent="0.3">
      <c r="A19" s="81" t="s">
        <v>182</v>
      </c>
      <c r="B19" s="81" t="s">
        <v>30</v>
      </c>
      <c r="C19" s="81" t="s">
        <v>400</v>
      </c>
      <c r="D19" s="82" t="s">
        <v>399</v>
      </c>
      <c r="E19" s="81" t="s">
        <v>5</v>
      </c>
      <c r="F19" s="23">
        <v>0.4</v>
      </c>
      <c r="G19" s="15">
        <v>128.66999999999999</v>
      </c>
      <c r="H19" s="15">
        <f t="shared" si="5"/>
        <v>161.12057399999998</v>
      </c>
      <c r="I19" s="15">
        <f t="shared" si="6"/>
        <v>51.467999999999996</v>
      </c>
      <c r="J19" s="15">
        <f t="shared" si="7"/>
        <v>64.448229599999991</v>
      </c>
      <c r="K19" s="30"/>
      <c r="L19" s="15"/>
    </row>
    <row r="20" spans="1:12" s="24" customFormat="1" ht="27.6" x14ac:dyDescent="0.3">
      <c r="A20" s="81" t="s">
        <v>401</v>
      </c>
      <c r="B20" s="81" t="s">
        <v>30</v>
      </c>
      <c r="C20" s="81" t="s">
        <v>164</v>
      </c>
      <c r="D20" s="82" t="s">
        <v>163</v>
      </c>
      <c r="E20" s="81" t="s">
        <v>6</v>
      </c>
      <c r="F20" s="23">
        <v>10</v>
      </c>
      <c r="G20" s="15">
        <v>16.57</v>
      </c>
      <c r="H20" s="15">
        <f t="shared" si="5"/>
        <v>20.748954000000001</v>
      </c>
      <c r="I20" s="15">
        <f t="shared" si="6"/>
        <v>165.7</v>
      </c>
      <c r="J20" s="15">
        <f t="shared" si="7"/>
        <v>207.48954000000001</v>
      </c>
      <c r="K20" s="30"/>
      <c r="L20" s="15"/>
    </row>
    <row r="21" spans="1:12" s="24" customFormat="1" x14ac:dyDescent="0.3">
      <c r="A21" s="81" t="s">
        <v>518</v>
      </c>
      <c r="B21" s="81" t="s">
        <v>30</v>
      </c>
      <c r="C21" s="81" t="s">
        <v>554</v>
      </c>
      <c r="D21" s="82" t="s">
        <v>587</v>
      </c>
      <c r="E21" s="81" t="s">
        <v>8</v>
      </c>
      <c r="F21" s="23">
        <v>1279.1600000000001</v>
      </c>
      <c r="G21" s="15">
        <v>0.88788115715402649</v>
      </c>
      <c r="H21" s="15">
        <f t="shared" si="5"/>
        <v>1.111804784988272</v>
      </c>
      <c r="I21" s="15">
        <f t="shared" si="6"/>
        <v>1135.7420609851447</v>
      </c>
      <c r="J21" s="15">
        <f t="shared" si="7"/>
        <v>1422.1762087655979</v>
      </c>
      <c r="K21" s="30"/>
      <c r="L21" s="15"/>
    </row>
    <row r="22" spans="1:12" s="51" customFormat="1" x14ac:dyDescent="0.3">
      <c r="A22" s="120">
        <v>2</v>
      </c>
      <c r="B22" s="120"/>
      <c r="C22" s="120"/>
      <c r="D22" s="151" t="s">
        <v>209</v>
      </c>
      <c r="E22" s="151"/>
      <c r="F22" s="151"/>
      <c r="G22" s="151"/>
      <c r="H22" s="121"/>
      <c r="I22" s="35">
        <f>SUM(I23:I25)</f>
        <v>13842.025799999999</v>
      </c>
      <c r="J22" s="35">
        <f>SUM(J23:J25)</f>
        <v>17332.984706759999</v>
      </c>
      <c r="K22" s="32"/>
      <c r="L22" s="15"/>
    </row>
    <row r="23" spans="1:12" s="24" customFormat="1" ht="41.4" x14ac:dyDescent="0.3">
      <c r="A23" s="81" t="s">
        <v>9</v>
      </c>
      <c r="B23" s="81" t="s">
        <v>30</v>
      </c>
      <c r="C23" s="81" t="s">
        <v>519</v>
      </c>
      <c r="D23" s="82" t="s">
        <v>520</v>
      </c>
      <c r="E23" s="81" t="s">
        <v>6</v>
      </c>
      <c r="F23" s="22">
        <v>78.98</v>
      </c>
      <c r="G23" s="15">
        <v>71.16</v>
      </c>
      <c r="H23" s="15">
        <f>G23*(1+$J$8)</f>
        <v>89.106551999999994</v>
      </c>
      <c r="I23" s="15">
        <f t="shared" ref="I23" si="8">F23*G23</f>
        <v>5620.2168000000001</v>
      </c>
      <c r="J23" s="15">
        <f t="shared" ref="J23" si="9">F23*H23</f>
        <v>7037.6354769600002</v>
      </c>
      <c r="K23" s="30"/>
      <c r="L23" s="15"/>
    </row>
    <row r="24" spans="1:12" s="24" customFormat="1" ht="41.4" x14ac:dyDescent="0.3">
      <c r="A24" s="81" t="s">
        <v>10</v>
      </c>
      <c r="B24" s="81" t="s">
        <v>30</v>
      </c>
      <c r="C24" s="81" t="s">
        <v>244</v>
      </c>
      <c r="D24" s="82" t="s">
        <v>243</v>
      </c>
      <c r="E24" s="81" t="s">
        <v>6</v>
      </c>
      <c r="F24" s="22">
        <v>78.87</v>
      </c>
      <c r="G24" s="15">
        <v>37.450000000000003</v>
      </c>
      <c r="H24" s="15">
        <f t="shared" ref="H24" si="10">G24*(1+$J$8)</f>
        <v>46.894890000000004</v>
      </c>
      <c r="I24" s="15">
        <f t="shared" ref="I24" si="11">F24*G24</f>
        <v>2953.6815000000006</v>
      </c>
      <c r="J24" s="15">
        <f t="shared" ref="J24" si="12">F24*H24</f>
        <v>3698.5999743000007</v>
      </c>
      <c r="K24" s="30"/>
      <c r="L24" s="15"/>
    </row>
    <row r="25" spans="1:12" s="107" customFormat="1" ht="41.4" x14ac:dyDescent="0.3">
      <c r="A25" s="81" t="s">
        <v>11</v>
      </c>
      <c r="B25" s="12" t="s">
        <v>30</v>
      </c>
      <c r="C25" s="22" t="s">
        <v>248</v>
      </c>
      <c r="D25" s="82" t="s">
        <v>249</v>
      </c>
      <c r="E25" s="81" t="s">
        <v>5</v>
      </c>
      <c r="F25" s="81">
        <v>2.25</v>
      </c>
      <c r="G25" s="15">
        <v>2341.39</v>
      </c>
      <c r="H25" s="15">
        <f>G25*(1+$J$8)</f>
        <v>2931.8885579999996</v>
      </c>
      <c r="I25" s="106">
        <f>F25*G25</f>
        <v>5268.1274999999996</v>
      </c>
      <c r="J25" s="106">
        <f>F25*H25</f>
        <v>6596.749255499999</v>
      </c>
      <c r="K25" s="30"/>
      <c r="L25" s="15"/>
    </row>
    <row r="26" spans="1:12" s="51" customFormat="1" x14ac:dyDescent="0.3">
      <c r="A26" s="104">
        <v>3</v>
      </c>
      <c r="B26" s="104"/>
      <c r="C26" s="104"/>
      <c r="D26" s="151" t="s">
        <v>204</v>
      </c>
      <c r="E26" s="151"/>
      <c r="F26" s="151"/>
      <c r="G26" s="151"/>
      <c r="H26" s="105"/>
      <c r="I26" s="35">
        <f>SUM(I27:I30)</f>
        <v>49574.724400000006</v>
      </c>
      <c r="J26" s="35">
        <f>SUM(J27:J30)</f>
        <v>62077.469893679998</v>
      </c>
      <c r="K26" s="32"/>
      <c r="L26" s="15"/>
    </row>
    <row r="27" spans="1:12" s="24" customFormat="1" ht="55.2" x14ac:dyDescent="0.3">
      <c r="A27" s="81" t="s">
        <v>12</v>
      </c>
      <c r="B27" s="81" t="s">
        <v>30</v>
      </c>
      <c r="C27" s="81" t="s">
        <v>152</v>
      </c>
      <c r="D27" s="82" t="s">
        <v>155</v>
      </c>
      <c r="E27" s="81" t="s">
        <v>8</v>
      </c>
      <c r="F27" s="22">
        <v>179.27</v>
      </c>
      <c r="G27" s="15">
        <v>48.52</v>
      </c>
      <c r="H27" s="15">
        <f>G27*(1+$J$8)</f>
        <v>60.756744000000005</v>
      </c>
      <c r="I27" s="15">
        <f t="shared" ref="I27" si="13">F27*G27</f>
        <v>8698.1804000000011</v>
      </c>
      <c r="J27" s="15">
        <f t="shared" ref="J27" si="14">F27*H27</f>
        <v>10891.861496880001</v>
      </c>
      <c r="K27" s="30"/>
      <c r="L27" s="15"/>
    </row>
    <row r="28" spans="1:12" s="24" customFormat="1" ht="55.2" x14ac:dyDescent="0.3">
      <c r="A28" s="81" t="s">
        <v>168</v>
      </c>
      <c r="B28" s="81" t="s">
        <v>30</v>
      </c>
      <c r="C28" s="81" t="s">
        <v>153</v>
      </c>
      <c r="D28" s="82" t="s">
        <v>156</v>
      </c>
      <c r="E28" s="81" t="s">
        <v>8</v>
      </c>
      <c r="F28" s="22">
        <v>30.16</v>
      </c>
      <c r="G28" s="15">
        <v>52.15</v>
      </c>
      <c r="H28" s="15">
        <f>G28*(1+$J$8)</f>
        <v>65.302229999999994</v>
      </c>
      <c r="I28" s="15">
        <f t="shared" ref="I28" si="15">F28*G28</f>
        <v>1572.8440000000001</v>
      </c>
      <c r="J28" s="15">
        <f t="shared" ref="J28" si="16">F28*H28</f>
        <v>1969.5152567999999</v>
      </c>
      <c r="K28" s="30"/>
      <c r="L28" s="15"/>
    </row>
    <row r="29" spans="1:12" s="24" customFormat="1" ht="27.6" x14ac:dyDescent="0.3">
      <c r="A29" s="81" t="s">
        <v>169</v>
      </c>
      <c r="B29" s="81" t="s">
        <v>30</v>
      </c>
      <c r="C29" s="81" t="s">
        <v>523</v>
      </c>
      <c r="D29" s="82" t="s">
        <v>524</v>
      </c>
      <c r="E29" s="81" t="s">
        <v>6</v>
      </c>
      <c r="F29" s="27">
        <v>55</v>
      </c>
      <c r="G29" s="15">
        <v>64.09</v>
      </c>
      <c r="H29" s="15">
        <f>G29*(1+$J$8)</f>
        <v>80.253498000000008</v>
      </c>
      <c r="I29" s="15">
        <f t="shared" ref="I29" si="17">F29*G29</f>
        <v>3524.9500000000003</v>
      </c>
      <c r="J29" s="15">
        <f t="shared" ref="J29" si="18">F29*H29</f>
        <v>4413.9423900000002</v>
      </c>
      <c r="K29" s="30"/>
      <c r="L29" s="15"/>
    </row>
    <row r="30" spans="1:12" s="24" customFormat="1" ht="34.200000000000003" customHeight="1" x14ac:dyDescent="0.3">
      <c r="A30" s="81" t="s">
        <v>172</v>
      </c>
      <c r="B30" s="81" t="s">
        <v>30</v>
      </c>
      <c r="C30" s="81" t="s">
        <v>525</v>
      </c>
      <c r="D30" s="82" t="s">
        <v>526</v>
      </c>
      <c r="E30" s="81" t="s">
        <v>6</v>
      </c>
      <c r="F30" s="27">
        <v>507.5</v>
      </c>
      <c r="G30" s="15">
        <v>70.5</v>
      </c>
      <c r="H30" s="15">
        <f>G30*(1+$J$8)</f>
        <v>88.280100000000004</v>
      </c>
      <c r="I30" s="15">
        <f t="shared" ref="I30" si="19">F30*G30</f>
        <v>35778.75</v>
      </c>
      <c r="J30" s="15">
        <f t="shared" ref="J30" si="20">F30*H30</f>
        <v>44802.150750000001</v>
      </c>
      <c r="K30" s="30"/>
      <c r="L30" s="15"/>
    </row>
    <row r="31" spans="1:12" s="51" customFormat="1" x14ac:dyDescent="0.3">
      <c r="A31" s="117">
        <v>4</v>
      </c>
      <c r="B31" s="117"/>
      <c r="C31" s="117"/>
      <c r="D31" s="151" t="s">
        <v>185</v>
      </c>
      <c r="E31" s="151"/>
      <c r="F31" s="151"/>
      <c r="G31" s="151"/>
      <c r="H31" s="118"/>
      <c r="I31" s="35">
        <f>SUM(I32:I37)</f>
        <v>30181.126400000001</v>
      </c>
      <c r="J31" s="35">
        <f>SUM(J32:J37)</f>
        <v>37792.806478079998</v>
      </c>
      <c r="K31" s="32"/>
      <c r="L31" s="15"/>
    </row>
    <row r="32" spans="1:12" s="24" customFormat="1" ht="27.6" x14ac:dyDescent="0.3">
      <c r="A32" s="81" t="s">
        <v>13</v>
      </c>
      <c r="B32" s="81" t="s">
        <v>30</v>
      </c>
      <c r="C32" s="81" t="s">
        <v>198</v>
      </c>
      <c r="D32" s="82" t="s">
        <v>197</v>
      </c>
      <c r="E32" s="81" t="s">
        <v>6</v>
      </c>
      <c r="F32" s="27">
        <v>835.07</v>
      </c>
      <c r="G32" s="15">
        <v>14.48</v>
      </c>
      <c r="H32" s="15">
        <f>G32*(1+$J$8)</f>
        <v>18.131855999999999</v>
      </c>
      <c r="I32" s="15">
        <f>F32*G32</f>
        <v>12091.813600000001</v>
      </c>
      <c r="J32" s="15">
        <f>F32*H32</f>
        <v>15141.36898992</v>
      </c>
      <c r="K32" s="30"/>
      <c r="L32" s="15"/>
    </row>
    <row r="33" spans="1:12" s="24" customFormat="1" ht="27.6" x14ac:dyDescent="0.3">
      <c r="A33" s="81" t="s">
        <v>14</v>
      </c>
      <c r="B33" s="81" t="s">
        <v>30</v>
      </c>
      <c r="C33" s="81" t="s">
        <v>196</v>
      </c>
      <c r="D33" s="82" t="s">
        <v>195</v>
      </c>
      <c r="E33" s="81" t="s">
        <v>8</v>
      </c>
      <c r="F33" s="27">
        <v>109.3</v>
      </c>
      <c r="G33" s="15">
        <v>9</v>
      </c>
      <c r="H33" s="15">
        <f t="shared" ref="H33:H39" si="21">G33*(1+$J$8)</f>
        <v>11.2698</v>
      </c>
      <c r="I33" s="15">
        <f t="shared" ref="I33:I74" si="22">F33*G33</f>
        <v>983.69999999999993</v>
      </c>
      <c r="J33" s="15">
        <f t="shared" ref="J33:J74" si="23">F33*H33</f>
        <v>1231.7891399999999</v>
      </c>
      <c r="K33" s="30"/>
      <c r="L33" s="15"/>
    </row>
    <row r="34" spans="1:12" s="24" customFormat="1" ht="41.4" x14ac:dyDescent="0.3">
      <c r="A34" s="81" t="s">
        <v>148</v>
      </c>
      <c r="B34" s="81" t="s">
        <v>30</v>
      </c>
      <c r="C34" s="81" t="s">
        <v>407</v>
      </c>
      <c r="D34" s="82" t="s">
        <v>406</v>
      </c>
      <c r="E34" s="81" t="s">
        <v>6</v>
      </c>
      <c r="F34" s="27">
        <v>63.96</v>
      </c>
      <c r="G34" s="15">
        <v>20.66</v>
      </c>
      <c r="H34" s="15">
        <f t="shared" si="21"/>
        <v>25.870452</v>
      </c>
      <c r="I34" s="15">
        <f t="shared" si="22"/>
        <v>1321.4136000000001</v>
      </c>
      <c r="J34" s="15">
        <f t="shared" si="23"/>
        <v>1654.6741099200001</v>
      </c>
      <c r="K34" s="30"/>
      <c r="L34" s="15"/>
    </row>
    <row r="35" spans="1:12" s="24" customFormat="1" ht="27.6" x14ac:dyDescent="0.3">
      <c r="A35" s="81" t="s">
        <v>150</v>
      </c>
      <c r="B35" s="81" t="s">
        <v>30</v>
      </c>
      <c r="C35" s="81" t="s">
        <v>411</v>
      </c>
      <c r="D35" s="82" t="s">
        <v>410</v>
      </c>
      <c r="E35" s="81" t="s">
        <v>6</v>
      </c>
      <c r="F35" s="27">
        <v>46.65</v>
      </c>
      <c r="G35" s="15">
        <v>13.92</v>
      </c>
      <c r="H35" s="15">
        <f t="shared" si="21"/>
        <v>17.430623999999998</v>
      </c>
      <c r="I35" s="15">
        <f t="shared" si="22"/>
        <v>649.36799999999994</v>
      </c>
      <c r="J35" s="15">
        <f t="shared" si="23"/>
        <v>813.13860959999988</v>
      </c>
      <c r="K35" s="30"/>
      <c r="L35" s="15"/>
    </row>
    <row r="36" spans="1:12" s="24" customFormat="1" ht="27.6" x14ac:dyDescent="0.3">
      <c r="A36" s="81" t="s">
        <v>422</v>
      </c>
      <c r="B36" s="81" t="s">
        <v>30</v>
      </c>
      <c r="C36" s="81" t="s">
        <v>421</v>
      </c>
      <c r="D36" s="82" t="s">
        <v>420</v>
      </c>
      <c r="E36" s="81" t="s">
        <v>6</v>
      </c>
      <c r="F36" s="27">
        <v>54.74</v>
      </c>
      <c r="G36" s="15">
        <v>16.190000000000001</v>
      </c>
      <c r="H36" s="15">
        <f t="shared" ref="H36" si="24">G36*(1+$J$8)</f>
        <v>20.273118</v>
      </c>
      <c r="I36" s="15">
        <f t="shared" ref="I36" si="25">F36*G36</f>
        <v>886.24060000000009</v>
      </c>
      <c r="J36" s="15">
        <f t="shared" ref="J36:J37" si="26">F36*H36</f>
        <v>1109.7504793200001</v>
      </c>
      <c r="K36" s="30"/>
      <c r="L36" s="15"/>
    </row>
    <row r="37" spans="1:12" s="24" customFormat="1" ht="27.6" x14ac:dyDescent="0.3">
      <c r="A37" s="81" t="s">
        <v>597</v>
      </c>
      <c r="B37" s="81" t="s">
        <v>30</v>
      </c>
      <c r="C37" s="81" t="s">
        <v>598</v>
      </c>
      <c r="D37" s="82" t="s">
        <v>599</v>
      </c>
      <c r="E37" s="81" t="s">
        <v>6</v>
      </c>
      <c r="F37" s="27">
        <v>267.73</v>
      </c>
      <c r="G37" s="15">
        <v>53.22</v>
      </c>
      <c r="H37" s="15">
        <f t="shared" ref="H37" si="27">G37*(1+$J$8)</f>
        <v>66.642083999999997</v>
      </c>
      <c r="I37" s="15">
        <f t="shared" ref="I37" si="28">F37*G37</f>
        <v>14248.590600000001</v>
      </c>
      <c r="J37" s="15">
        <f t="shared" si="26"/>
        <v>17842.085149319999</v>
      </c>
      <c r="K37" s="30"/>
      <c r="L37" s="15"/>
    </row>
    <row r="38" spans="1:12" s="51" customFormat="1" x14ac:dyDescent="0.3">
      <c r="A38" s="120">
        <v>5</v>
      </c>
      <c r="B38" s="120"/>
      <c r="C38" s="120"/>
      <c r="D38" s="151" t="s">
        <v>247</v>
      </c>
      <c r="E38" s="151"/>
      <c r="F38" s="151"/>
      <c r="G38" s="151"/>
      <c r="H38" s="121"/>
      <c r="I38" s="35">
        <f>SUM(I39:I42)</f>
        <v>78271.457699999999</v>
      </c>
      <c r="J38" s="35">
        <f>SUM(J39:J42)</f>
        <v>98011.519331940013</v>
      </c>
      <c r="K38" s="32"/>
      <c r="L38" s="15"/>
    </row>
    <row r="39" spans="1:12" s="24" customFormat="1" ht="27.6" x14ac:dyDescent="0.3">
      <c r="A39" s="81" t="s">
        <v>15</v>
      </c>
      <c r="B39" s="81" t="s">
        <v>30</v>
      </c>
      <c r="C39" s="81" t="s">
        <v>229</v>
      </c>
      <c r="D39" s="82" t="s">
        <v>230</v>
      </c>
      <c r="E39" s="81" t="s">
        <v>6</v>
      </c>
      <c r="F39" s="27">
        <v>15.99</v>
      </c>
      <c r="G39" s="15">
        <v>544.09</v>
      </c>
      <c r="H39" s="15">
        <f t="shared" si="21"/>
        <v>681.30949800000008</v>
      </c>
      <c r="I39" s="15">
        <f t="shared" ref="I39" si="29">F39*G39</f>
        <v>8699.9991000000009</v>
      </c>
      <c r="J39" s="15">
        <f t="shared" ref="J39" si="30">F39*H39</f>
        <v>10894.138873020001</v>
      </c>
      <c r="K39" s="30"/>
      <c r="L39" s="15"/>
    </row>
    <row r="40" spans="1:12" s="24" customFormat="1" ht="41.4" x14ac:dyDescent="0.3">
      <c r="A40" s="81" t="s">
        <v>186</v>
      </c>
      <c r="B40" s="81" t="s">
        <v>30</v>
      </c>
      <c r="C40" s="81" t="s">
        <v>236</v>
      </c>
      <c r="D40" s="82" t="s">
        <v>235</v>
      </c>
      <c r="E40" s="81" t="s">
        <v>1</v>
      </c>
      <c r="F40" s="27">
        <v>11</v>
      </c>
      <c r="G40" s="15">
        <v>289.99</v>
      </c>
      <c r="H40" s="15">
        <f t="shared" ref="H40" si="31">G40*(1+$J$8)</f>
        <v>363.12547799999999</v>
      </c>
      <c r="I40" s="15">
        <f t="shared" ref="I40" si="32">F40*G40</f>
        <v>3189.8900000000003</v>
      </c>
      <c r="J40" s="15">
        <f t="shared" ref="J40" si="33">F40*H40</f>
        <v>3994.3802579999997</v>
      </c>
      <c r="K40" s="30"/>
      <c r="L40" s="15"/>
    </row>
    <row r="41" spans="1:12" s="24" customFormat="1" ht="41.4" x14ac:dyDescent="0.3">
      <c r="A41" s="81" t="s">
        <v>187</v>
      </c>
      <c r="B41" s="81" t="s">
        <v>30</v>
      </c>
      <c r="C41" s="81" t="s">
        <v>234</v>
      </c>
      <c r="D41" s="82" t="s">
        <v>233</v>
      </c>
      <c r="E41" s="81" t="s">
        <v>1</v>
      </c>
      <c r="F41" s="27">
        <v>4</v>
      </c>
      <c r="G41" s="15">
        <v>361.6</v>
      </c>
      <c r="H41" s="15">
        <f t="shared" ref="H41:H42" si="34">G41*(1+$J$8)</f>
        <v>452.79552000000001</v>
      </c>
      <c r="I41" s="15">
        <f t="shared" ref="I41:I42" si="35">F41*G41</f>
        <v>1446.4</v>
      </c>
      <c r="J41" s="15">
        <f t="shared" ref="J41:J42" si="36">F41*H41</f>
        <v>1811.18208</v>
      </c>
      <c r="K41" s="30"/>
      <c r="L41" s="15"/>
    </row>
    <row r="42" spans="1:12" s="24" customFormat="1" ht="55.2" x14ac:dyDescent="0.3">
      <c r="A42" s="81" t="s">
        <v>188</v>
      </c>
      <c r="B42" s="81" t="s">
        <v>30</v>
      </c>
      <c r="C42" s="81" t="s">
        <v>246</v>
      </c>
      <c r="D42" s="82" t="s">
        <v>245</v>
      </c>
      <c r="E42" s="81" t="s">
        <v>6</v>
      </c>
      <c r="F42" s="27">
        <v>386.22</v>
      </c>
      <c r="G42" s="15">
        <v>168.13</v>
      </c>
      <c r="H42" s="15">
        <f t="shared" si="34"/>
        <v>210.532386</v>
      </c>
      <c r="I42" s="15">
        <f t="shared" si="35"/>
        <v>64935.168600000005</v>
      </c>
      <c r="J42" s="15">
        <f t="shared" si="36"/>
        <v>81311.818120920012</v>
      </c>
      <c r="K42" s="30"/>
      <c r="L42" s="15"/>
    </row>
    <row r="43" spans="1:12" s="51" customFormat="1" x14ac:dyDescent="0.3">
      <c r="A43" s="120">
        <v>6</v>
      </c>
      <c r="B43" s="120"/>
      <c r="C43" s="120"/>
      <c r="D43" s="151" t="s">
        <v>208</v>
      </c>
      <c r="E43" s="151"/>
      <c r="F43" s="151"/>
      <c r="G43" s="151"/>
      <c r="H43" s="121"/>
      <c r="I43" s="35">
        <f>SUM(I44:I47)</f>
        <v>12945.961859265051</v>
      </c>
      <c r="J43" s="35">
        <f>SUM(J44:J47)</f>
        <v>16210.933440171695</v>
      </c>
      <c r="K43" s="32"/>
      <c r="L43" s="15"/>
    </row>
    <row r="44" spans="1:12" s="51" customFormat="1" ht="27.6" x14ac:dyDescent="0.3">
      <c r="A44" s="81" t="s">
        <v>189</v>
      </c>
      <c r="B44" s="81" t="s">
        <v>30</v>
      </c>
      <c r="C44" s="81" t="s">
        <v>537</v>
      </c>
      <c r="D44" s="82" t="s">
        <v>538</v>
      </c>
      <c r="E44" s="81" t="s">
        <v>6</v>
      </c>
      <c r="F44" s="27">
        <v>10</v>
      </c>
      <c r="G44" s="15">
        <v>79.900000000000006</v>
      </c>
      <c r="H44" s="15">
        <f t="shared" ref="H44" si="37">G44*(1+$J$8)</f>
        <v>100.05078</v>
      </c>
      <c r="I44" s="15">
        <f t="shared" ref="I44" si="38">F44*G44</f>
        <v>799</v>
      </c>
      <c r="J44" s="15">
        <f t="shared" ref="J44" si="39">F44*H44</f>
        <v>1000.5078000000001</v>
      </c>
      <c r="K44" s="32"/>
      <c r="L44" s="15"/>
    </row>
    <row r="45" spans="1:12" s="24" customFormat="1" ht="55.2" x14ac:dyDescent="0.3">
      <c r="A45" s="81" t="s">
        <v>205</v>
      </c>
      <c r="B45" s="81" t="s">
        <v>30</v>
      </c>
      <c r="C45" s="81" t="s">
        <v>232</v>
      </c>
      <c r="D45" s="82" t="s">
        <v>231</v>
      </c>
      <c r="E45" s="81" t="s">
        <v>6</v>
      </c>
      <c r="F45" s="27">
        <v>143.30000000000001</v>
      </c>
      <c r="G45" s="15">
        <v>51.15</v>
      </c>
      <c r="H45" s="15">
        <f t="shared" ref="H45" si="40">G45*(1+$J$8)</f>
        <v>64.050029999999992</v>
      </c>
      <c r="I45" s="15">
        <f t="shared" ref="I45" si="41">F45*G45</f>
        <v>7329.7950000000001</v>
      </c>
      <c r="J45" s="15">
        <f t="shared" ref="J45" si="42">F45*H45</f>
        <v>9178.369299</v>
      </c>
      <c r="K45" s="30"/>
      <c r="L45" s="15"/>
    </row>
    <row r="46" spans="1:12" s="24" customFormat="1" ht="27.6" x14ac:dyDescent="0.3">
      <c r="A46" s="81" t="s">
        <v>515</v>
      </c>
      <c r="B46" s="81" t="s">
        <v>30</v>
      </c>
      <c r="C46" s="81" t="s">
        <v>514</v>
      </c>
      <c r="D46" s="82" t="s">
        <v>513</v>
      </c>
      <c r="E46" s="81" t="s">
        <v>6</v>
      </c>
      <c r="F46" s="27">
        <v>36.729999999999997</v>
      </c>
      <c r="G46" s="15">
        <v>46.38</v>
      </c>
      <c r="H46" s="15">
        <f>G46*(1+$J$8)</f>
        <v>58.077036</v>
      </c>
      <c r="I46" s="15">
        <f>F46*G46</f>
        <v>1703.5373999999999</v>
      </c>
      <c r="J46" s="15">
        <f>F46*H46</f>
        <v>2133.1695322799997</v>
      </c>
      <c r="K46" s="30"/>
      <c r="L46" s="15"/>
    </row>
    <row r="47" spans="1:12" s="24" customFormat="1" x14ac:dyDescent="0.3">
      <c r="A47" s="81" t="s">
        <v>588</v>
      </c>
      <c r="B47" s="81" t="s">
        <v>30</v>
      </c>
      <c r="C47" s="81" t="s">
        <v>572</v>
      </c>
      <c r="D47" s="82" t="s">
        <v>596</v>
      </c>
      <c r="E47" s="81" t="s">
        <v>8</v>
      </c>
      <c r="F47" s="23">
        <v>1279.1600000000001</v>
      </c>
      <c r="G47" s="15">
        <v>2.4341204065676312</v>
      </c>
      <c r="H47" s="15">
        <f>G47*(1+$J$8)</f>
        <v>3.0480055731039877</v>
      </c>
      <c r="I47" s="15">
        <f>F47*G47</f>
        <v>3113.6294592650511</v>
      </c>
      <c r="J47" s="15">
        <f>F47*H47</f>
        <v>3898.886808891697</v>
      </c>
      <c r="K47" s="30"/>
      <c r="L47" s="15"/>
    </row>
    <row r="48" spans="1:12" s="51" customFormat="1" x14ac:dyDescent="0.3">
      <c r="A48" s="120">
        <v>7</v>
      </c>
      <c r="B48" s="120"/>
      <c r="C48" s="120"/>
      <c r="D48" s="151" t="s">
        <v>207</v>
      </c>
      <c r="E48" s="151"/>
      <c r="F48" s="151"/>
      <c r="G48" s="151"/>
      <c r="H48" s="121"/>
      <c r="I48" s="35">
        <f>SUM(I49:I50)</f>
        <v>3930.8793999999998</v>
      </c>
      <c r="J48" s="35">
        <f>SUM(J49:J50)</f>
        <v>4922.2471846799999</v>
      </c>
      <c r="K48" s="32"/>
      <c r="L48" s="15"/>
    </row>
    <row r="49" spans="1:12" s="51" customFormat="1" ht="27.6" x14ac:dyDescent="0.3">
      <c r="A49" s="81" t="s">
        <v>202</v>
      </c>
      <c r="B49" s="81" t="s">
        <v>30</v>
      </c>
      <c r="C49" s="81" t="s">
        <v>528</v>
      </c>
      <c r="D49" s="82" t="s">
        <v>529</v>
      </c>
      <c r="E49" s="81" t="s">
        <v>6</v>
      </c>
      <c r="F49" s="23">
        <v>54.74</v>
      </c>
      <c r="G49" s="15">
        <v>26.9</v>
      </c>
      <c r="H49" s="106">
        <f>G49*(1+$J$8)</f>
        <v>33.684179999999998</v>
      </c>
      <c r="I49" s="15">
        <f t="shared" ref="I49" si="43">F49*G49</f>
        <v>1472.5060000000001</v>
      </c>
      <c r="J49" s="15">
        <f t="shared" ref="J49" si="44">F49*H49</f>
        <v>1843.8720131999999</v>
      </c>
      <c r="K49" s="32"/>
      <c r="L49" s="15"/>
    </row>
    <row r="50" spans="1:12" s="107" customFormat="1" ht="41.4" x14ac:dyDescent="0.3">
      <c r="A50" s="81" t="s">
        <v>527</v>
      </c>
      <c r="B50" s="81" t="s">
        <v>30</v>
      </c>
      <c r="C50" s="81" t="s">
        <v>530</v>
      </c>
      <c r="D50" s="82" t="s">
        <v>531</v>
      </c>
      <c r="E50" s="81" t="s">
        <v>6</v>
      </c>
      <c r="F50" s="23">
        <v>54.74</v>
      </c>
      <c r="G50" s="15">
        <v>44.91</v>
      </c>
      <c r="H50" s="106">
        <f>G50*(1+$J$8)</f>
        <v>56.236301999999995</v>
      </c>
      <c r="I50" s="15">
        <f t="shared" ref="I50" si="45">F50*G50</f>
        <v>2458.3733999999999</v>
      </c>
      <c r="J50" s="15">
        <f t="shared" ref="J50" si="46">F50*H50</f>
        <v>3078.3751714799996</v>
      </c>
      <c r="K50" s="30"/>
      <c r="L50" s="15"/>
    </row>
    <row r="51" spans="1:12" s="4" customFormat="1" x14ac:dyDescent="0.25">
      <c r="A51" s="113">
        <v>8</v>
      </c>
      <c r="B51" s="113"/>
      <c r="C51" s="113"/>
      <c r="D51" s="150" t="s">
        <v>267</v>
      </c>
      <c r="E51" s="150"/>
      <c r="F51" s="150"/>
      <c r="G51" s="150"/>
      <c r="H51" s="124"/>
      <c r="I51" s="114">
        <f>SUM(I52:I68)</f>
        <v>12104.740000000002</v>
      </c>
      <c r="J51" s="114">
        <f>SUM(J52:J68)</f>
        <v>15157.555428000001</v>
      </c>
      <c r="K51" s="115"/>
      <c r="L51" s="15"/>
    </row>
    <row r="52" spans="1:12" s="127" customFormat="1" x14ac:dyDescent="0.25">
      <c r="A52" s="79" t="s">
        <v>206</v>
      </c>
      <c r="B52" s="79" t="s">
        <v>30</v>
      </c>
      <c r="C52" s="79" t="s">
        <v>278</v>
      </c>
      <c r="D52" s="6" t="s">
        <v>279</v>
      </c>
      <c r="E52" s="79" t="s">
        <v>280</v>
      </c>
      <c r="F52" s="11">
        <v>2</v>
      </c>
      <c r="G52" s="7">
        <v>429.99</v>
      </c>
      <c r="H52" s="7">
        <f>G52*(1+$J$8)</f>
        <v>538.43347800000004</v>
      </c>
      <c r="I52" s="7">
        <f t="shared" ref="I52:I57" si="47">F52*G52</f>
        <v>859.98</v>
      </c>
      <c r="J52" s="7">
        <f>F52*H52</f>
        <v>1076.8669560000001</v>
      </c>
      <c r="K52" s="126"/>
      <c r="L52" s="15"/>
    </row>
    <row r="53" spans="1:12" s="127" customFormat="1" ht="27.6" x14ac:dyDescent="0.25">
      <c r="A53" s="79" t="s">
        <v>210</v>
      </c>
      <c r="B53" s="79" t="s">
        <v>30</v>
      </c>
      <c r="C53" s="79" t="s">
        <v>281</v>
      </c>
      <c r="D53" s="6" t="s">
        <v>282</v>
      </c>
      <c r="E53" s="79" t="s">
        <v>1</v>
      </c>
      <c r="F53" s="79">
        <v>4</v>
      </c>
      <c r="G53" s="7">
        <v>316.13</v>
      </c>
      <c r="H53" s="7">
        <f t="shared" ref="H53:H68" si="48">G53*(1+$J$8)</f>
        <v>395.85798599999998</v>
      </c>
      <c r="I53" s="7">
        <f t="shared" si="47"/>
        <v>1264.52</v>
      </c>
      <c r="J53" s="7">
        <f>F53*H53</f>
        <v>1583.4319439999999</v>
      </c>
      <c r="K53" s="126"/>
      <c r="L53" s="15">
        <f>15.97*F53</f>
        <v>63.88</v>
      </c>
    </row>
    <row r="54" spans="1:12" s="127" customFormat="1" ht="27.6" x14ac:dyDescent="0.25">
      <c r="A54" s="79" t="s">
        <v>211</v>
      </c>
      <c r="B54" s="79" t="s">
        <v>30</v>
      </c>
      <c r="C54" s="79" t="s">
        <v>283</v>
      </c>
      <c r="D54" s="6" t="s">
        <v>284</v>
      </c>
      <c r="E54" s="79" t="s">
        <v>1</v>
      </c>
      <c r="F54" s="79">
        <v>4</v>
      </c>
      <c r="G54" s="7">
        <v>347.22</v>
      </c>
      <c r="H54" s="7">
        <f t="shared" si="48"/>
        <v>434.78888400000005</v>
      </c>
      <c r="I54" s="7">
        <f t="shared" si="47"/>
        <v>1388.88</v>
      </c>
      <c r="J54" s="7">
        <f t="shared" ref="J54:J68" si="49">F54*H54</f>
        <v>1739.1555360000002</v>
      </c>
      <c r="K54" s="126"/>
      <c r="L54" s="15"/>
    </row>
    <row r="55" spans="1:12" s="127" customFormat="1" ht="27.6" x14ac:dyDescent="0.25">
      <c r="A55" s="79" t="s">
        <v>212</v>
      </c>
      <c r="B55" s="79" t="s">
        <v>30</v>
      </c>
      <c r="C55" s="79" t="s">
        <v>454</v>
      </c>
      <c r="D55" s="6" t="s">
        <v>453</v>
      </c>
      <c r="E55" s="79" t="s">
        <v>1</v>
      </c>
      <c r="F55" s="79">
        <v>4</v>
      </c>
      <c r="G55" s="7">
        <v>58</v>
      </c>
      <c r="H55" s="7">
        <f t="shared" si="48"/>
        <v>72.627600000000001</v>
      </c>
      <c r="I55" s="7">
        <f t="shared" si="47"/>
        <v>232</v>
      </c>
      <c r="J55" s="7">
        <f t="shared" si="49"/>
        <v>290.5104</v>
      </c>
      <c r="K55" s="126"/>
      <c r="L55" s="15">
        <f>5.31*F55</f>
        <v>21.24</v>
      </c>
    </row>
    <row r="56" spans="1:12" s="127" customFormat="1" ht="27.6" x14ac:dyDescent="0.25">
      <c r="A56" s="79" t="s">
        <v>222</v>
      </c>
      <c r="B56" s="79" t="s">
        <v>30</v>
      </c>
      <c r="C56" s="79" t="s">
        <v>458</v>
      </c>
      <c r="D56" s="6" t="s">
        <v>457</v>
      </c>
      <c r="E56" s="79" t="s">
        <v>1</v>
      </c>
      <c r="F56" s="79">
        <v>4</v>
      </c>
      <c r="G56" s="7">
        <v>58.64</v>
      </c>
      <c r="H56" s="7">
        <f t="shared" ref="H56" si="50">G56*(1+$J$8)</f>
        <v>73.429007999999996</v>
      </c>
      <c r="I56" s="7">
        <f t="shared" si="47"/>
        <v>234.56</v>
      </c>
      <c r="J56" s="7">
        <f t="shared" ref="J56" si="51">F56*H56</f>
        <v>293.71603199999998</v>
      </c>
      <c r="K56" s="126"/>
      <c r="L56" s="15"/>
    </row>
    <row r="57" spans="1:12" s="127" customFormat="1" x14ac:dyDescent="0.25">
      <c r="A57" s="79" t="s">
        <v>223</v>
      </c>
      <c r="B57" s="128" t="s">
        <v>30</v>
      </c>
      <c r="C57" s="83" t="s">
        <v>285</v>
      </c>
      <c r="D57" s="6" t="s">
        <v>286</v>
      </c>
      <c r="E57" s="79" t="s">
        <v>1</v>
      </c>
      <c r="F57" s="79">
        <v>7</v>
      </c>
      <c r="G57" s="7">
        <v>51.95</v>
      </c>
      <c r="H57" s="7">
        <f t="shared" si="48"/>
        <v>65.051789999999997</v>
      </c>
      <c r="I57" s="7">
        <f t="shared" si="47"/>
        <v>363.65000000000003</v>
      </c>
      <c r="J57" s="7">
        <f t="shared" si="49"/>
        <v>455.36252999999999</v>
      </c>
      <c r="K57" s="126"/>
      <c r="L57" s="15">
        <f>5.31*F57</f>
        <v>37.169999999999995</v>
      </c>
    </row>
    <row r="58" spans="1:12" s="127" customFormat="1" ht="41.4" x14ac:dyDescent="0.25">
      <c r="A58" s="79" t="s">
        <v>224</v>
      </c>
      <c r="B58" s="79" t="s">
        <v>30</v>
      </c>
      <c r="C58" s="79" t="s">
        <v>287</v>
      </c>
      <c r="D58" s="6" t="s">
        <v>288</v>
      </c>
      <c r="E58" s="79" t="s">
        <v>1</v>
      </c>
      <c r="F58" s="79">
        <v>5</v>
      </c>
      <c r="G58" s="7">
        <v>280.8</v>
      </c>
      <c r="H58" s="7">
        <f t="shared" si="48"/>
        <v>351.61776000000003</v>
      </c>
      <c r="I58" s="7">
        <f t="shared" ref="I58:I68" si="52">F58*G58</f>
        <v>1404</v>
      </c>
      <c r="J58" s="7">
        <f t="shared" si="49"/>
        <v>1758.0888000000002</v>
      </c>
      <c r="K58" s="126"/>
      <c r="L58" s="15">
        <f>(79.05*1.0806*1.083)*F58</f>
        <v>462.55704344999998</v>
      </c>
    </row>
    <row r="59" spans="1:12" s="127" customFormat="1" ht="41.4" x14ac:dyDescent="0.25">
      <c r="A59" s="79" t="s">
        <v>254</v>
      </c>
      <c r="B59" s="79" t="s">
        <v>30</v>
      </c>
      <c r="C59" s="79" t="s">
        <v>289</v>
      </c>
      <c r="D59" s="6" t="s">
        <v>290</v>
      </c>
      <c r="E59" s="79" t="s">
        <v>1</v>
      </c>
      <c r="F59" s="79">
        <v>2</v>
      </c>
      <c r="G59" s="7">
        <v>679.59</v>
      </c>
      <c r="H59" s="7">
        <f t="shared" si="48"/>
        <v>850.98259800000005</v>
      </c>
      <c r="I59" s="7">
        <f t="shared" si="52"/>
        <v>1359.18</v>
      </c>
      <c r="J59" s="7">
        <f t="shared" si="49"/>
        <v>1701.9651960000001</v>
      </c>
      <c r="K59" s="126"/>
      <c r="L59" s="15">
        <f>21.41*F59</f>
        <v>42.82</v>
      </c>
    </row>
    <row r="60" spans="1:12" s="127" customFormat="1" ht="27.6" x14ac:dyDescent="0.25">
      <c r="A60" s="79" t="s">
        <v>309</v>
      </c>
      <c r="B60" s="79" t="s">
        <v>30</v>
      </c>
      <c r="C60" s="79" t="s">
        <v>291</v>
      </c>
      <c r="D60" s="6" t="s">
        <v>292</v>
      </c>
      <c r="E60" s="79" t="s">
        <v>1</v>
      </c>
      <c r="F60" s="79">
        <v>7</v>
      </c>
      <c r="G60" s="7">
        <v>33.69</v>
      </c>
      <c r="H60" s="7">
        <f t="shared" si="48"/>
        <v>42.186617999999996</v>
      </c>
      <c r="I60" s="7">
        <f t="shared" si="52"/>
        <v>235.82999999999998</v>
      </c>
      <c r="J60" s="7">
        <f t="shared" si="49"/>
        <v>295.30632599999996</v>
      </c>
      <c r="K60" s="126"/>
      <c r="L60" s="15">
        <f>2.56*F60</f>
        <v>17.920000000000002</v>
      </c>
    </row>
    <row r="61" spans="1:12" s="127" customFormat="1" ht="27.6" x14ac:dyDescent="0.25">
      <c r="A61" s="79" t="s">
        <v>310</v>
      </c>
      <c r="B61" s="79" t="s">
        <v>30</v>
      </c>
      <c r="C61" s="79" t="s">
        <v>293</v>
      </c>
      <c r="D61" s="6" t="s">
        <v>294</v>
      </c>
      <c r="E61" s="79" t="s">
        <v>1</v>
      </c>
      <c r="F61" s="79">
        <v>2</v>
      </c>
      <c r="G61" s="7">
        <v>301.45999999999998</v>
      </c>
      <c r="H61" s="7">
        <f t="shared" si="48"/>
        <v>377.48821199999998</v>
      </c>
      <c r="I61" s="7">
        <f t="shared" si="52"/>
        <v>602.91999999999996</v>
      </c>
      <c r="J61" s="7">
        <f t="shared" si="49"/>
        <v>754.97642399999995</v>
      </c>
      <c r="K61" s="126"/>
      <c r="L61" s="15">
        <f>(33.31*1.0806*1.083)*F61</f>
        <v>77.964706476000003</v>
      </c>
    </row>
    <row r="62" spans="1:12" s="127" customFormat="1" ht="41.4" x14ac:dyDescent="0.25">
      <c r="A62" s="79" t="s">
        <v>311</v>
      </c>
      <c r="B62" s="128" t="s">
        <v>30</v>
      </c>
      <c r="C62" s="79" t="s">
        <v>295</v>
      </c>
      <c r="D62" s="6" t="s">
        <v>296</v>
      </c>
      <c r="E62" s="79" t="s">
        <v>1</v>
      </c>
      <c r="F62" s="79">
        <v>6</v>
      </c>
      <c r="G62" s="7">
        <v>211.88</v>
      </c>
      <c r="H62" s="7">
        <f t="shared" si="48"/>
        <v>265.31613599999997</v>
      </c>
      <c r="I62" s="7">
        <f t="shared" si="52"/>
        <v>1271.28</v>
      </c>
      <c r="J62" s="7">
        <f t="shared" si="49"/>
        <v>1591.8968159999999</v>
      </c>
      <c r="K62" s="126"/>
      <c r="L62" s="15">
        <f>20.87*F62</f>
        <v>125.22</v>
      </c>
    </row>
    <row r="63" spans="1:12" s="127" customFormat="1" ht="27.6" x14ac:dyDescent="0.25">
      <c r="A63" s="79" t="s">
        <v>312</v>
      </c>
      <c r="B63" s="79" t="s">
        <v>30</v>
      </c>
      <c r="C63" s="79" t="s">
        <v>297</v>
      </c>
      <c r="D63" s="6" t="s">
        <v>298</v>
      </c>
      <c r="E63" s="79" t="s">
        <v>1</v>
      </c>
      <c r="F63" s="79">
        <v>8</v>
      </c>
      <c r="G63" s="7">
        <v>70.569999999999993</v>
      </c>
      <c r="H63" s="7">
        <f t="shared" si="48"/>
        <v>88.367753999999991</v>
      </c>
      <c r="I63" s="7">
        <f t="shared" si="52"/>
        <v>564.55999999999995</v>
      </c>
      <c r="J63" s="7">
        <f t="shared" si="49"/>
        <v>706.94203199999993</v>
      </c>
      <c r="K63" s="126"/>
      <c r="L63" s="15">
        <f>(9.49*1.0806*1.083)*F63</f>
        <v>88.848401616000004</v>
      </c>
    </row>
    <row r="64" spans="1:12" s="127" customFormat="1" ht="27.6" x14ac:dyDescent="0.25">
      <c r="A64" s="79" t="s">
        <v>313</v>
      </c>
      <c r="B64" s="79" t="s">
        <v>30</v>
      </c>
      <c r="C64" s="79" t="s">
        <v>299</v>
      </c>
      <c r="D64" s="6" t="s">
        <v>300</v>
      </c>
      <c r="E64" s="79" t="s">
        <v>1</v>
      </c>
      <c r="F64" s="79">
        <v>2</v>
      </c>
      <c r="G64" s="7">
        <v>674.75</v>
      </c>
      <c r="H64" s="7">
        <f t="shared" si="48"/>
        <v>844.92195000000004</v>
      </c>
      <c r="I64" s="7">
        <f t="shared" si="52"/>
        <v>1349.5</v>
      </c>
      <c r="J64" s="7">
        <f t="shared" si="49"/>
        <v>1689.8439000000001</v>
      </c>
      <c r="K64" s="126"/>
      <c r="L64" s="15">
        <f>(33.31*1.0806*1.083)*F64</f>
        <v>77.964706476000003</v>
      </c>
    </row>
    <row r="65" spans="1:12" s="127" customFormat="1" ht="27.6" x14ac:dyDescent="0.25">
      <c r="A65" s="79" t="s">
        <v>314</v>
      </c>
      <c r="B65" s="79" t="s">
        <v>30</v>
      </c>
      <c r="C65" s="79" t="s">
        <v>301</v>
      </c>
      <c r="D65" s="6" t="s">
        <v>302</v>
      </c>
      <c r="E65" s="79" t="s">
        <v>1</v>
      </c>
      <c r="F65" s="79">
        <v>4</v>
      </c>
      <c r="G65" s="7">
        <v>97.32</v>
      </c>
      <c r="H65" s="7">
        <f t="shared" si="48"/>
        <v>121.86410399999998</v>
      </c>
      <c r="I65" s="7">
        <f t="shared" si="52"/>
        <v>389.28</v>
      </c>
      <c r="J65" s="7">
        <f t="shared" si="49"/>
        <v>487.45641599999993</v>
      </c>
      <c r="K65" s="126"/>
      <c r="L65" s="15"/>
    </row>
    <row r="66" spans="1:12" s="127" customFormat="1" ht="27.6" x14ac:dyDescent="0.25">
      <c r="A66" s="79" t="s">
        <v>315</v>
      </c>
      <c r="B66" s="79" t="s">
        <v>30</v>
      </c>
      <c r="C66" s="79" t="s">
        <v>303</v>
      </c>
      <c r="D66" s="6" t="s">
        <v>304</v>
      </c>
      <c r="E66" s="79" t="s">
        <v>1</v>
      </c>
      <c r="F66" s="79">
        <v>4</v>
      </c>
      <c r="G66" s="7">
        <v>35.54</v>
      </c>
      <c r="H66" s="7">
        <f t="shared" si="48"/>
        <v>44.503188000000002</v>
      </c>
      <c r="I66" s="7">
        <f t="shared" si="52"/>
        <v>142.16</v>
      </c>
      <c r="J66" s="7">
        <f t="shared" si="49"/>
        <v>178.01275200000001</v>
      </c>
      <c r="K66" s="126"/>
      <c r="L66" s="15"/>
    </row>
    <row r="67" spans="1:12" s="127" customFormat="1" x14ac:dyDescent="0.25">
      <c r="A67" s="79" t="s">
        <v>316</v>
      </c>
      <c r="B67" s="79" t="s">
        <v>30</v>
      </c>
      <c r="C67" s="79" t="s">
        <v>305</v>
      </c>
      <c r="D67" s="6" t="s">
        <v>306</v>
      </c>
      <c r="E67" s="79" t="s">
        <v>1</v>
      </c>
      <c r="F67" s="79">
        <v>4</v>
      </c>
      <c r="G67" s="7">
        <v>33.01</v>
      </c>
      <c r="H67" s="7">
        <f t="shared" si="48"/>
        <v>41.335121999999998</v>
      </c>
      <c r="I67" s="7">
        <f t="shared" si="52"/>
        <v>132.04</v>
      </c>
      <c r="J67" s="7">
        <f t="shared" si="49"/>
        <v>165.34048799999999</v>
      </c>
      <c r="K67" s="126"/>
      <c r="L67" s="15"/>
    </row>
    <row r="68" spans="1:12" s="127" customFormat="1" ht="27.6" x14ac:dyDescent="0.25">
      <c r="A68" s="79" t="s">
        <v>459</v>
      </c>
      <c r="B68" s="79" t="s">
        <v>30</v>
      </c>
      <c r="C68" s="79" t="s">
        <v>307</v>
      </c>
      <c r="D68" s="6" t="s">
        <v>308</v>
      </c>
      <c r="E68" s="79" t="s">
        <v>1</v>
      </c>
      <c r="F68" s="79">
        <v>4</v>
      </c>
      <c r="G68" s="7">
        <v>77.599999999999994</v>
      </c>
      <c r="H68" s="7">
        <f t="shared" si="48"/>
        <v>97.170719999999989</v>
      </c>
      <c r="I68" s="7">
        <f t="shared" si="52"/>
        <v>310.39999999999998</v>
      </c>
      <c r="J68" s="7">
        <f t="shared" si="49"/>
        <v>388.68287999999995</v>
      </c>
      <c r="K68" s="126"/>
      <c r="L68" s="15"/>
    </row>
    <row r="69" spans="1:12" s="51" customFormat="1" x14ac:dyDescent="0.3">
      <c r="A69" s="104">
        <v>9</v>
      </c>
      <c r="B69" s="104"/>
      <c r="C69" s="104"/>
      <c r="D69" s="151" t="s">
        <v>19</v>
      </c>
      <c r="E69" s="151"/>
      <c r="F69" s="151"/>
      <c r="G69" s="151"/>
      <c r="H69" s="105"/>
      <c r="I69" s="35">
        <f>SUM(I70:I77)</f>
        <v>28705.528299999998</v>
      </c>
      <c r="J69" s="35">
        <f>SUM(J70:J77)</f>
        <v>35945.062537260004</v>
      </c>
      <c r="K69" s="32"/>
      <c r="L69" s="15"/>
    </row>
    <row r="70" spans="1:12" s="107" customFormat="1" x14ac:dyDescent="0.3">
      <c r="A70" s="81" t="s">
        <v>213</v>
      </c>
      <c r="B70" s="81" t="s">
        <v>30</v>
      </c>
      <c r="C70" s="81" t="s">
        <v>154</v>
      </c>
      <c r="D70" s="82" t="s">
        <v>147</v>
      </c>
      <c r="E70" s="81" t="s">
        <v>5</v>
      </c>
      <c r="F70" s="23">
        <v>2.48</v>
      </c>
      <c r="G70" s="15">
        <v>83.57</v>
      </c>
      <c r="H70" s="106">
        <f>G70*(1+$J$8)</f>
        <v>104.64635399999999</v>
      </c>
      <c r="I70" s="15">
        <f t="shared" si="22"/>
        <v>207.25359999999998</v>
      </c>
      <c r="J70" s="15">
        <f t="shared" si="23"/>
        <v>259.52295791999995</v>
      </c>
      <c r="K70" s="30"/>
      <c r="L70" s="15"/>
    </row>
    <row r="71" spans="1:12" s="110" customFormat="1" x14ac:dyDescent="0.3">
      <c r="A71" s="81" t="s">
        <v>225</v>
      </c>
      <c r="B71" s="12" t="s">
        <v>30</v>
      </c>
      <c r="C71" s="22" t="s">
        <v>158</v>
      </c>
      <c r="D71" s="108" t="s">
        <v>157</v>
      </c>
      <c r="E71" s="22" t="s">
        <v>6</v>
      </c>
      <c r="F71" s="27">
        <v>34.61</v>
      </c>
      <c r="G71" s="106">
        <v>12.91</v>
      </c>
      <c r="H71" s="106">
        <f t="shared" ref="H71:H74" si="53">G71*(1+$J$8)</f>
        <v>16.165901999999999</v>
      </c>
      <c r="I71" s="15">
        <f t="shared" si="22"/>
        <v>446.81509999999997</v>
      </c>
      <c r="J71" s="15">
        <f t="shared" si="23"/>
        <v>559.50186822000001</v>
      </c>
      <c r="K71" s="109"/>
      <c r="L71" s="15"/>
    </row>
    <row r="72" spans="1:12" s="110" customFormat="1" ht="27.6" x14ac:dyDescent="0.3">
      <c r="A72" s="81" t="s">
        <v>226</v>
      </c>
      <c r="B72" s="12" t="s">
        <v>30</v>
      </c>
      <c r="C72" s="22" t="s">
        <v>174</v>
      </c>
      <c r="D72" s="108" t="s">
        <v>173</v>
      </c>
      <c r="E72" s="22" t="s">
        <v>1</v>
      </c>
      <c r="F72" s="27">
        <v>42</v>
      </c>
      <c r="G72" s="106">
        <v>53.44</v>
      </c>
      <c r="H72" s="106">
        <f t="shared" si="53"/>
        <v>66.917568000000003</v>
      </c>
      <c r="I72" s="15">
        <f t="shared" si="22"/>
        <v>2244.48</v>
      </c>
      <c r="J72" s="15">
        <f t="shared" si="23"/>
        <v>2810.5378559999999</v>
      </c>
      <c r="K72" s="109"/>
      <c r="L72" s="15"/>
    </row>
    <row r="73" spans="1:12" s="110" customFormat="1" ht="27.6" x14ac:dyDescent="0.3">
      <c r="A73" s="81" t="s">
        <v>227</v>
      </c>
      <c r="B73" s="12" t="s">
        <v>30</v>
      </c>
      <c r="C73" s="22" t="s">
        <v>191</v>
      </c>
      <c r="D73" s="108" t="s">
        <v>190</v>
      </c>
      <c r="E73" s="22" t="s">
        <v>1</v>
      </c>
      <c r="F73" s="27">
        <v>10</v>
      </c>
      <c r="G73" s="106">
        <v>370.14</v>
      </c>
      <c r="H73" s="106">
        <f t="shared" si="53"/>
        <v>463.48930799999999</v>
      </c>
      <c r="I73" s="15">
        <f t="shared" si="22"/>
        <v>3701.3999999999996</v>
      </c>
      <c r="J73" s="15">
        <f t="shared" si="23"/>
        <v>4634.8930799999998</v>
      </c>
      <c r="K73" s="109"/>
      <c r="L73" s="15"/>
    </row>
    <row r="74" spans="1:12" s="110" customFormat="1" ht="27.6" x14ac:dyDescent="0.3">
      <c r="A74" s="81" t="s">
        <v>268</v>
      </c>
      <c r="B74" s="12" t="s">
        <v>30</v>
      </c>
      <c r="C74" s="22" t="s">
        <v>194</v>
      </c>
      <c r="D74" s="108" t="s">
        <v>193</v>
      </c>
      <c r="E74" s="22" t="s">
        <v>1</v>
      </c>
      <c r="F74" s="27">
        <v>10</v>
      </c>
      <c r="G74" s="106">
        <v>80.7</v>
      </c>
      <c r="H74" s="106">
        <f t="shared" si="53"/>
        <v>101.05254000000001</v>
      </c>
      <c r="I74" s="15">
        <f t="shared" si="22"/>
        <v>807</v>
      </c>
      <c r="J74" s="15">
        <f t="shared" si="23"/>
        <v>1010.5254000000001</v>
      </c>
      <c r="K74" s="109"/>
      <c r="L74" s="15"/>
    </row>
    <row r="75" spans="1:12" s="24" customFormat="1" ht="27.6" x14ac:dyDescent="0.3">
      <c r="A75" s="81" t="s">
        <v>269</v>
      </c>
      <c r="B75" s="81" t="s">
        <v>30</v>
      </c>
      <c r="C75" s="81" t="s">
        <v>184</v>
      </c>
      <c r="D75" s="82" t="s">
        <v>183</v>
      </c>
      <c r="E75" s="81" t="s">
        <v>5</v>
      </c>
      <c r="F75" s="27">
        <v>13.33</v>
      </c>
      <c r="G75" s="15">
        <v>154.12</v>
      </c>
      <c r="H75" s="15">
        <f>G75*(1+$J$8)</f>
        <v>192.98906400000001</v>
      </c>
      <c r="I75" s="15">
        <f t="shared" ref="I75" si="54">F75*G75</f>
        <v>2054.4196000000002</v>
      </c>
      <c r="J75" s="15">
        <f t="shared" ref="J75" si="55">F75*H75</f>
        <v>2572.54422312</v>
      </c>
      <c r="K75" s="30"/>
      <c r="L75" s="15"/>
    </row>
    <row r="76" spans="1:12" s="24" customFormat="1" ht="41.4" x14ac:dyDescent="0.3">
      <c r="A76" s="81" t="s">
        <v>270</v>
      </c>
      <c r="B76" s="81" t="s">
        <v>30</v>
      </c>
      <c r="C76" s="81" t="s">
        <v>255</v>
      </c>
      <c r="D76" s="82" t="s">
        <v>256</v>
      </c>
      <c r="E76" s="81" t="s">
        <v>1</v>
      </c>
      <c r="F76" s="27">
        <v>4</v>
      </c>
      <c r="G76" s="15">
        <v>1186.04</v>
      </c>
      <c r="H76" s="15">
        <f>G76*(1+$J$8)</f>
        <v>1485.1592879999998</v>
      </c>
      <c r="I76" s="15">
        <f t="shared" ref="I76" si="56">F76*G76</f>
        <v>4744.16</v>
      </c>
      <c r="J76" s="15">
        <f t="shared" ref="J76" si="57">F76*H76</f>
        <v>5940.6371519999993</v>
      </c>
      <c r="K76" s="30"/>
      <c r="L76" s="15"/>
    </row>
    <row r="77" spans="1:12" s="110" customFormat="1" ht="41.4" x14ac:dyDescent="0.3">
      <c r="A77" s="81" t="s">
        <v>271</v>
      </c>
      <c r="B77" s="12" t="s">
        <v>165</v>
      </c>
      <c r="C77" s="22"/>
      <c r="D77" s="108" t="s">
        <v>192</v>
      </c>
      <c r="E77" s="22" t="s">
        <v>1</v>
      </c>
      <c r="F77" s="27">
        <v>1</v>
      </c>
      <c r="G77" s="106">
        <v>14500</v>
      </c>
      <c r="H77" s="15">
        <f>G77*(1+$J$8)</f>
        <v>18156.900000000001</v>
      </c>
      <c r="I77" s="106">
        <f>F77*G77</f>
        <v>14500</v>
      </c>
      <c r="J77" s="106">
        <f>F77*H77</f>
        <v>18156.900000000001</v>
      </c>
      <c r="K77" s="109"/>
      <c r="L77" s="15"/>
    </row>
    <row r="78" spans="1:12" s="51" customFormat="1" x14ac:dyDescent="0.3">
      <c r="A78" s="104">
        <v>10</v>
      </c>
      <c r="B78" s="104"/>
      <c r="C78" s="104"/>
      <c r="D78" s="151" t="s">
        <v>146</v>
      </c>
      <c r="E78" s="151"/>
      <c r="F78" s="151"/>
      <c r="G78" s="151"/>
      <c r="H78" s="105"/>
      <c r="I78" s="35">
        <f>SUM(I79:I90)</f>
        <v>22852.154200000001</v>
      </c>
      <c r="J78" s="35">
        <f>SUM(J79:J90)</f>
        <v>28615.467489239996</v>
      </c>
      <c r="K78" s="32"/>
      <c r="L78" s="15"/>
    </row>
    <row r="79" spans="1:12" s="24" customFormat="1" ht="41.4" x14ac:dyDescent="0.3">
      <c r="A79" s="81" t="s">
        <v>214</v>
      </c>
      <c r="B79" s="12" t="s">
        <v>30</v>
      </c>
      <c r="C79" s="81" t="s">
        <v>539</v>
      </c>
      <c r="D79" s="101" t="s">
        <v>540</v>
      </c>
      <c r="E79" s="81" t="s">
        <v>1</v>
      </c>
      <c r="F79" s="23">
        <v>1</v>
      </c>
      <c r="G79" s="15">
        <v>1402.86</v>
      </c>
      <c r="H79" s="15">
        <f>G79*(1+$J$8)</f>
        <v>1756.6612919999998</v>
      </c>
      <c r="I79" s="15">
        <f>F79*G79</f>
        <v>1402.86</v>
      </c>
      <c r="J79" s="15">
        <f>F79*H79</f>
        <v>1756.6612919999998</v>
      </c>
      <c r="K79" s="30"/>
      <c r="L79" s="15">
        <v>182.7</v>
      </c>
    </row>
    <row r="80" spans="1:12" s="24" customFormat="1" ht="27.6" x14ac:dyDescent="0.3">
      <c r="A80" s="81" t="s">
        <v>272</v>
      </c>
      <c r="B80" s="12" t="s">
        <v>30</v>
      </c>
      <c r="C80" s="81" t="s">
        <v>543</v>
      </c>
      <c r="D80" s="101" t="s">
        <v>544</v>
      </c>
      <c r="E80" s="81" t="s">
        <v>1</v>
      </c>
      <c r="F80" s="23">
        <v>1</v>
      </c>
      <c r="G80" s="15">
        <v>1051.9100000000001</v>
      </c>
      <c r="H80" s="15">
        <f t="shared" ref="H80:H81" si="58">G80*(1+$J$8)</f>
        <v>1317.2017020000001</v>
      </c>
      <c r="I80" s="15">
        <f t="shared" ref="I80" si="59">F80*G80</f>
        <v>1051.9100000000001</v>
      </c>
      <c r="J80" s="15">
        <f t="shared" ref="J80" si="60">F80*H80</f>
        <v>1317.2017020000001</v>
      </c>
      <c r="K80" s="30"/>
      <c r="L80" s="15"/>
    </row>
    <row r="81" spans="1:12" s="24" customFormat="1" ht="27.6" x14ac:dyDescent="0.3">
      <c r="A81" s="81" t="s">
        <v>273</v>
      </c>
      <c r="B81" s="12" t="s">
        <v>30</v>
      </c>
      <c r="C81" s="81" t="s">
        <v>569</v>
      </c>
      <c r="D81" s="101" t="s">
        <v>570</v>
      </c>
      <c r="E81" s="81" t="s">
        <v>1</v>
      </c>
      <c r="F81" s="23">
        <v>2</v>
      </c>
      <c r="G81" s="15">
        <v>2643.13</v>
      </c>
      <c r="H81" s="15">
        <f t="shared" si="58"/>
        <v>3309.727386</v>
      </c>
      <c r="I81" s="15">
        <f t="shared" ref="I81" si="61">F81*G81</f>
        <v>5286.26</v>
      </c>
      <c r="J81" s="15">
        <f t="shared" ref="J81" si="62">F81*H81</f>
        <v>6619.454772</v>
      </c>
      <c r="K81" s="30"/>
      <c r="L81" s="15"/>
    </row>
    <row r="82" spans="1:12" s="24" customFormat="1" ht="27.6" x14ac:dyDescent="0.3">
      <c r="A82" s="81" t="s">
        <v>274</v>
      </c>
      <c r="B82" s="12" t="s">
        <v>30</v>
      </c>
      <c r="C82" s="81" t="s">
        <v>521</v>
      </c>
      <c r="D82" s="101" t="s">
        <v>522</v>
      </c>
      <c r="E82" s="81" t="s">
        <v>1</v>
      </c>
      <c r="F82" s="23">
        <v>22</v>
      </c>
      <c r="G82" s="15">
        <v>35.69</v>
      </c>
      <c r="H82" s="15">
        <f>G82*(1+$J$8)</f>
        <v>44.691018</v>
      </c>
      <c r="I82" s="15">
        <f t="shared" ref="I82" si="63">F82*G82</f>
        <v>785.18</v>
      </c>
      <c r="J82" s="15">
        <f t="shared" ref="J82" si="64">F82*H82</f>
        <v>983.20239600000002</v>
      </c>
      <c r="K82" s="30"/>
      <c r="L82" s="15"/>
    </row>
    <row r="83" spans="1:12" s="24" customFormat="1" ht="27.6" x14ac:dyDescent="0.3">
      <c r="A83" s="81" t="s">
        <v>495</v>
      </c>
      <c r="B83" s="12" t="s">
        <v>30</v>
      </c>
      <c r="C83" s="81" t="s">
        <v>166</v>
      </c>
      <c r="D83" s="101" t="s">
        <v>167</v>
      </c>
      <c r="E83" s="81" t="s">
        <v>1</v>
      </c>
      <c r="F83" s="23">
        <v>4</v>
      </c>
      <c r="G83" s="15">
        <v>968.59</v>
      </c>
      <c r="H83" s="15">
        <f>G83*(1+$J$8)</f>
        <v>1212.8683980000001</v>
      </c>
      <c r="I83" s="15">
        <f>F83*G83</f>
        <v>3874.36</v>
      </c>
      <c r="J83" s="15">
        <f>F83*H83</f>
        <v>4851.4735920000003</v>
      </c>
      <c r="K83" s="30"/>
      <c r="L83" s="15">
        <f>0.79*F83</f>
        <v>3.16</v>
      </c>
    </row>
    <row r="84" spans="1:12" s="24" customFormat="1" ht="27.6" x14ac:dyDescent="0.3">
      <c r="A84" s="81" t="s">
        <v>496</v>
      </c>
      <c r="B84" s="12" t="s">
        <v>165</v>
      </c>
      <c r="C84" s="81"/>
      <c r="D84" s="101" t="s">
        <v>532</v>
      </c>
      <c r="E84" s="81" t="s">
        <v>1</v>
      </c>
      <c r="F84" s="23">
        <v>8</v>
      </c>
      <c r="G84" s="15">
        <v>279.89999999999998</v>
      </c>
      <c r="H84" s="15">
        <f>G84*(1+$J$8)</f>
        <v>350.49077999999997</v>
      </c>
      <c r="I84" s="15">
        <f>F84*G84</f>
        <v>2239.1999999999998</v>
      </c>
      <c r="J84" s="15">
        <f>F84*H84</f>
        <v>2803.9262399999998</v>
      </c>
      <c r="K84" s="30"/>
      <c r="L84" s="15"/>
    </row>
    <row r="85" spans="1:12" s="24" customFormat="1" ht="41.4" x14ac:dyDescent="0.3">
      <c r="A85" s="81" t="s">
        <v>541</v>
      </c>
      <c r="B85" s="12" t="s">
        <v>30</v>
      </c>
      <c r="C85" s="81" t="s">
        <v>500</v>
      </c>
      <c r="D85" s="101" t="s">
        <v>499</v>
      </c>
      <c r="E85" s="81" t="s">
        <v>1</v>
      </c>
      <c r="F85" s="23">
        <v>13</v>
      </c>
      <c r="G85" s="15">
        <v>185.49</v>
      </c>
      <c r="H85" s="15">
        <f t="shared" ref="H85" si="65">G85*(1+$J$8)</f>
        <v>232.270578</v>
      </c>
      <c r="I85" s="15">
        <f t="shared" ref="I85" si="66">F85*G85</f>
        <v>2411.37</v>
      </c>
      <c r="J85" s="15">
        <f t="shared" ref="J85" si="67">F85*H85</f>
        <v>3019.5175140000001</v>
      </c>
      <c r="K85" s="30"/>
      <c r="L85" s="15"/>
    </row>
    <row r="86" spans="1:12" s="24" customFormat="1" ht="27.6" x14ac:dyDescent="0.3">
      <c r="A86" s="81" t="s">
        <v>542</v>
      </c>
      <c r="B86" s="12" t="s">
        <v>30</v>
      </c>
      <c r="C86" s="81" t="s">
        <v>498</v>
      </c>
      <c r="D86" s="101" t="s">
        <v>497</v>
      </c>
      <c r="E86" s="81" t="s">
        <v>1</v>
      </c>
      <c r="F86" s="23">
        <v>4</v>
      </c>
      <c r="G86" s="15">
        <v>35.06</v>
      </c>
      <c r="H86" s="15">
        <f>G86*(1+$J$8)</f>
        <v>43.902132000000002</v>
      </c>
      <c r="I86" s="15">
        <f>F86*G86</f>
        <v>140.24</v>
      </c>
      <c r="J86" s="15">
        <f>F86*H86</f>
        <v>175.60852800000001</v>
      </c>
      <c r="K86" s="30"/>
      <c r="L86" s="15"/>
    </row>
    <row r="87" spans="1:12" s="24" customFormat="1" ht="41.4" x14ac:dyDescent="0.3">
      <c r="A87" s="81" t="s">
        <v>551</v>
      </c>
      <c r="B87" s="12" t="s">
        <v>30</v>
      </c>
      <c r="C87" s="81" t="s">
        <v>582</v>
      </c>
      <c r="D87" s="101" t="s">
        <v>573</v>
      </c>
      <c r="E87" s="81" t="s">
        <v>8</v>
      </c>
      <c r="F87" s="23">
        <v>152</v>
      </c>
      <c r="G87" s="15">
        <v>12.850849999999999</v>
      </c>
      <c r="H87" s="15">
        <f>G87*(1+$J$8)</f>
        <v>16.091834369999997</v>
      </c>
      <c r="I87" s="15">
        <f>F87*G87</f>
        <v>1953.3291999999999</v>
      </c>
      <c r="J87" s="15">
        <f>F87*H87</f>
        <v>2445.9588242399996</v>
      </c>
      <c r="K87" s="30"/>
      <c r="L87" s="15"/>
    </row>
    <row r="88" spans="1:12" s="24" customFormat="1" ht="41.4" x14ac:dyDescent="0.3">
      <c r="A88" s="81" t="s">
        <v>552</v>
      </c>
      <c r="B88" s="12" t="s">
        <v>30</v>
      </c>
      <c r="C88" s="81" t="s">
        <v>574</v>
      </c>
      <c r="D88" s="101" t="s">
        <v>575</v>
      </c>
      <c r="E88" s="81" t="s">
        <v>8</v>
      </c>
      <c r="F88" s="23">
        <v>152</v>
      </c>
      <c r="G88" s="15">
        <v>9.61</v>
      </c>
      <c r="H88" s="15">
        <f>G88*(1+$J$8)</f>
        <v>12.033641999999999</v>
      </c>
      <c r="I88" s="15">
        <f>F88*G88</f>
        <v>1460.7199999999998</v>
      </c>
      <c r="J88" s="15">
        <f>F88*H88</f>
        <v>1829.1135839999997</v>
      </c>
      <c r="K88" s="30"/>
      <c r="L88" s="15"/>
    </row>
    <row r="89" spans="1:12" s="24" customFormat="1" ht="41.4" x14ac:dyDescent="0.3">
      <c r="A89" s="81" t="s">
        <v>571</v>
      </c>
      <c r="B89" s="12" t="s">
        <v>30</v>
      </c>
      <c r="C89" s="81" t="s">
        <v>577</v>
      </c>
      <c r="D89" s="101" t="s">
        <v>578</v>
      </c>
      <c r="E89" s="81" t="s">
        <v>550</v>
      </c>
      <c r="F89" s="23">
        <v>6</v>
      </c>
      <c r="G89" s="15">
        <v>236.83</v>
      </c>
      <c r="H89" s="15">
        <f t="shared" ref="H89:H90" si="68">G89*(1+$J$8)</f>
        <v>296.55852600000003</v>
      </c>
      <c r="I89" s="15">
        <f t="shared" ref="I89:I90" si="69">F89*G89</f>
        <v>1420.98</v>
      </c>
      <c r="J89" s="15">
        <f t="shared" ref="J89:J90" si="70">F89*H89</f>
        <v>1779.3511560000002</v>
      </c>
      <c r="K89" s="30"/>
      <c r="L89" s="15"/>
    </row>
    <row r="90" spans="1:12" s="24" customFormat="1" ht="41.4" x14ac:dyDescent="0.3">
      <c r="A90" s="81" t="s">
        <v>576</v>
      </c>
      <c r="B90" s="12" t="s">
        <v>30</v>
      </c>
      <c r="C90" s="81" t="s">
        <v>595</v>
      </c>
      <c r="D90" s="101" t="s">
        <v>581</v>
      </c>
      <c r="E90" s="81" t="s">
        <v>8</v>
      </c>
      <c r="F90" s="23">
        <v>100</v>
      </c>
      <c r="G90" s="15">
        <v>8.2574499999999986</v>
      </c>
      <c r="H90" s="15">
        <f t="shared" si="68"/>
        <v>10.339978889999998</v>
      </c>
      <c r="I90" s="15">
        <f t="shared" si="69"/>
        <v>825.74499999999989</v>
      </c>
      <c r="J90" s="15">
        <f t="shared" si="70"/>
        <v>1033.9978889999998</v>
      </c>
      <c r="K90" s="30"/>
      <c r="L90" s="15"/>
    </row>
    <row r="91" spans="1:12" s="51" customFormat="1" x14ac:dyDescent="0.3">
      <c r="A91" s="120">
        <v>11</v>
      </c>
      <c r="B91" s="120"/>
      <c r="C91" s="120"/>
      <c r="D91" s="151" t="s">
        <v>149</v>
      </c>
      <c r="E91" s="151"/>
      <c r="F91" s="151"/>
      <c r="G91" s="151"/>
      <c r="H91" s="121"/>
      <c r="I91" s="35">
        <f>SUM(I92)</f>
        <v>809.96</v>
      </c>
      <c r="J91" s="35">
        <f>SUM(J92)</f>
        <v>1014.2319120000001</v>
      </c>
      <c r="K91" s="32"/>
      <c r="L91" s="15"/>
    </row>
    <row r="92" spans="1:12" s="24" customFormat="1" ht="27.6" x14ac:dyDescent="0.3">
      <c r="A92" s="81" t="s">
        <v>228</v>
      </c>
      <c r="B92" s="12" t="s">
        <v>30</v>
      </c>
      <c r="C92" s="81" t="s">
        <v>203</v>
      </c>
      <c r="D92" s="101" t="s">
        <v>201</v>
      </c>
      <c r="E92" s="81" t="s">
        <v>1</v>
      </c>
      <c r="F92" s="23">
        <v>2</v>
      </c>
      <c r="G92" s="15">
        <v>404.98</v>
      </c>
      <c r="H92" s="15">
        <f t="shared" ref="H92" si="71">G92*(1+$J$8)</f>
        <v>507.11595600000004</v>
      </c>
      <c r="I92" s="15">
        <f t="shared" ref="I92" si="72">F92*G92</f>
        <v>809.96</v>
      </c>
      <c r="J92" s="15">
        <f t="shared" ref="J92" si="73">F92*H92</f>
        <v>1014.2319120000001</v>
      </c>
      <c r="K92" s="30"/>
      <c r="L92" s="15"/>
    </row>
    <row r="93" spans="1:12" s="4" customFormat="1" x14ac:dyDescent="0.25">
      <c r="A93" s="113">
        <v>12</v>
      </c>
      <c r="B93" s="113"/>
      <c r="C93" s="113"/>
      <c r="D93" s="150" t="s">
        <v>215</v>
      </c>
      <c r="E93" s="150"/>
      <c r="F93" s="150"/>
      <c r="G93" s="150"/>
      <c r="H93" s="113"/>
      <c r="I93" s="114">
        <f>SUM(I94:I97)</f>
        <v>7008.5721999999996</v>
      </c>
      <c r="J93" s="114">
        <f>SUM(J94:J97)</f>
        <v>8776.1341088400004</v>
      </c>
      <c r="K93" s="115"/>
      <c r="L93" s="28"/>
    </row>
    <row r="94" spans="1:12" s="19" customFormat="1" x14ac:dyDescent="0.25">
      <c r="A94" s="81" t="s">
        <v>276</v>
      </c>
      <c r="B94" s="81" t="s">
        <v>30</v>
      </c>
      <c r="C94" s="79" t="s">
        <v>170</v>
      </c>
      <c r="D94" s="82" t="s">
        <v>171</v>
      </c>
      <c r="E94" s="79" t="s">
        <v>1</v>
      </c>
      <c r="F94" s="81">
        <v>1</v>
      </c>
      <c r="G94" s="15">
        <v>678.38</v>
      </c>
      <c r="H94" s="15">
        <f>G94*(1+$J$8)</f>
        <v>849.46743600000002</v>
      </c>
      <c r="I94" s="15">
        <f>F94*G94</f>
        <v>678.38</v>
      </c>
      <c r="J94" s="15">
        <f>F94*H94</f>
        <v>849.46743600000002</v>
      </c>
      <c r="K94" s="30"/>
      <c r="L94" s="28"/>
    </row>
    <row r="95" spans="1:12" s="19" customFormat="1" ht="27.6" x14ac:dyDescent="0.25">
      <c r="A95" s="81" t="s">
        <v>275</v>
      </c>
      <c r="B95" s="81" t="s">
        <v>30</v>
      </c>
      <c r="C95" s="79" t="s">
        <v>217</v>
      </c>
      <c r="D95" s="82" t="s">
        <v>216</v>
      </c>
      <c r="E95" s="79" t="s">
        <v>6</v>
      </c>
      <c r="F95" s="81">
        <v>143.30000000000001</v>
      </c>
      <c r="G95" s="15">
        <v>0.72</v>
      </c>
      <c r="H95" s="15">
        <f t="shared" ref="H95:H96" si="74">G95*(1+$J$8)</f>
        <v>0.90158399999999994</v>
      </c>
      <c r="I95" s="15">
        <f t="shared" ref="I95" si="75">F95*G95</f>
        <v>103.176</v>
      </c>
      <c r="J95" s="15">
        <f t="shared" ref="J95" si="76">F95*H95</f>
        <v>129.1969872</v>
      </c>
      <c r="K95" s="30"/>
      <c r="L95" s="28"/>
    </row>
    <row r="96" spans="1:12" s="19" customFormat="1" ht="27.6" x14ac:dyDescent="0.25">
      <c r="A96" s="81" t="s">
        <v>277</v>
      </c>
      <c r="B96" s="81" t="s">
        <v>30</v>
      </c>
      <c r="C96" s="79" t="s">
        <v>219</v>
      </c>
      <c r="D96" s="82" t="s">
        <v>218</v>
      </c>
      <c r="E96" s="79" t="s">
        <v>6</v>
      </c>
      <c r="F96" s="81">
        <v>408.74</v>
      </c>
      <c r="G96" s="15">
        <v>2.63</v>
      </c>
      <c r="H96" s="15">
        <f t="shared" si="74"/>
        <v>3.2932859999999997</v>
      </c>
      <c r="I96" s="15">
        <f t="shared" ref="I96" si="77">F96*G96</f>
        <v>1074.9862000000001</v>
      </c>
      <c r="J96" s="15">
        <f t="shared" ref="J96" si="78">F96*H96</f>
        <v>1346.0977196399999</v>
      </c>
      <c r="K96" s="30"/>
      <c r="L96" s="28"/>
    </row>
    <row r="97" spans="1:13" s="19" customFormat="1" ht="41.4" x14ac:dyDescent="0.3">
      <c r="A97" s="81" t="s">
        <v>547</v>
      </c>
      <c r="B97" s="81" t="s">
        <v>30</v>
      </c>
      <c r="C97" s="81" t="s">
        <v>548</v>
      </c>
      <c r="D97" s="82" t="s">
        <v>549</v>
      </c>
      <c r="E97" s="81" t="s">
        <v>1</v>
      </c>
      <c r="F97" s="81">
        <v>1</v>
      </c>
      <c r="G97" s="15">
        <v>5152.03</v>
      </c>
      <c r="H97" s="15">
        <f t="shared" ref="H97" si="79">G97*(1+$J$8)</f>
        <v>6451.3719659999997</v>
      </c>
      <c r="I97" s="15">
        <f t="shared" ref="I97" si="80">F97*G97</f>
        <v>5152.03</v>
      </c>
      <c r="J97" s="15">
        <f t="shared" ref="J97" si="81">F97*H97</f>
        <v>6451.3719659999997</v>
      </c>
      <c r="K97" s="30">
        <v>550000</v>
      </c>
      <c r="L97" s="28"/>
    </row>
    <row r="98" spans="1:13" ht="15" customHeight="1" x14ac:dyDescent="0.3">
      <c r="A98" s="169"/>
      <c r="B98" s="169"/>
      <c r="C98" s="169"/>
      <c r="D98" s="169"/>
      <c r="E98" s="169"/>
      <c r="F98" s="169"/>
      <c r="G98" s="169"/>
      <c r="H98" s="168" t="s">
        <v>132</v>
      </c>
      <c r="I98" s="168"/>
      <c r="J98" s="35">
        <f>SUM(I11,I22,I26,I31,I38,I43,I48,I51,I69,I78,I91,I93)</f>
        <v>319310.22992025019</v>
      </c>
      <c r="L98" s="111"/>
      <c r="M98" s="231">
        <f>M99-K97</f>
        <v>-4.2400938626378775</v>
      </c>
    </row>
    <row r="99" spans="1:13" ht="15" customHeight="1" x14ac:dyDescent="0.3">
      <c r="A99" s="169"/>
      <c r="B99" s="169"/>
      <c r="C99" s="169"/>
      <c r="D99" s="169"/>
      <c r="E99" s="169"/>
      <c r="F99" s="169"/>
      <c r="G99" s="169"/>
      <c r="H99" s="168" t="s">
        <v>29</v>
      </c>
      <c r="I99" s="168"/>
      <c r="J99" s="35">
        <f>SUM(J11,J22,J26,J31,J38,J43,J48,J51,J69,J78,J91,J93,)</f>
        <v>399840.26990613731</v>
      </c>
      <c r="K99" s="30">
        <v>150155.49</v>
      </c>
      <c r="L99" s="111"/>
      <c r="M99" s="231">
        <f>SUM(J99:L99)</f>
        <v>549995.75990613736</v>
      </c>
    </row>
  </sheetData>
  <mergeCells count="34">
    <mergeCell ref="D8:D10"/>
    <mergeCell ref="H98:I98"/>
    <mergeCell ref="E8:E10"/>
    <mergeCell ref="F8:F10"/>
    <mergeCell ref="H99:I99"/>
    <mergeCell ref="G8:I8"/>
    <mergeCell ref="G9:H9"/>
    <mergeCell ref="D78:G78"/>
    <mergeCell ref="A99:G99"/>
    <mergeCell ref="A98:G98"/>
    <mergeCell ref="D69:G69"/>
    <mergeCell ref="D26:G26"/>
    <mergeCell ref="D11:H11"/>
    <mergeCell ref="D93:G93"/>
    <mergeCell ref="D31:G31"/>
    <mergeCell ref="D91:G91"/>
    <mergeCell ref="D48:G48"/>
    <mergeCell ref="D22:G22"/>
    <mergeCell ref="D51:G51"/>
    <mergeCell ref="D43:G43"/>
    <mergeCell ref="D38:G38"/>
    <mergeCell ref="A6:D6"/>
    <mergeCell ref="E1:J6"/>
    <mergeCell ref="C8:C10"/>
    <mergeCell ref="B8:B10"/>
    <mergeCell ref="A8:A10"/>
    <mergeCell ref="I9:I10"/>
    <mergeCell ref="A7:I7"/>
    <mergeCell ref="A1:D1"/>
    <mergeCell ref="A2:D2"/>
    <mergeCell ref="A3:D3"/>
    <mergeCell ref="A4:D4"/>
    <mergeCell ref="A5:D5"/>
    <mergeCell ref="J9:J10"/>
  </mergeCells>
  <phoneticPr fontId="25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60" fitToWidth="0" fitToHeight="0" orientation="landscape" r:id="rId1"/>
  <rowBreaks count="2" manualBreakCount="2">
    <brk id="29" max="9" man="1"/>
    <brk id="53" max="9" man="1"/>
  </rowBreaks>
  <ignoredErrors>
    <ignoredError sqref="I38:J38 I31:J31 I26:J26 I22:J22 I43:J43 I48:J48 I51:J51 I69:J69 I78:J78 I91:J91 I93:J93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640"/>
  <sheetViews>
    <sheetView topLeftCell="A3" zoomScale="80" zoomScaleNormal="80" workbookViewId="0">
      <selection activeCell="D31" sqref="D31"/>
    </sheetView>
  </sheetViews>
  <sheetFormatPr defaultColWidth="9.109375" defaultRowHeight="13.8" x14ac:dyDescent="0.3"/>
  <cols>
    <col min="1" max="1" width="12.33203125" style="1" customWidth="1"/>
    <col min="2" max="2" width="17.109375" style="1" customWidth="1"/>
    <col min="3" max="3" width="19" style="1" customWidth="1"/>
    <col min="4" max="4" width="71.21875" style="1" customWidth="1"/>
    <col min="5" max="5" width="25.33203125" style="1" customWidth="1"/>
    <col min="6" max="6" width="24.5546875" style="1" customWidth="1"/>
    <col min="7" max="16384" width="9.109375" style="26"/>
  </cols>
  <sheetData>
    <row r="1" spans="1:8" x14ac:dyDescent="0.3">
      <c r="A1" s="173" t="s">
        <v>16</v>
      </c>
      <c r="B1" s="174"/>
      <c r="C1" s="174"/>
      <c r="D1" s="175"/>
      <c r="E1" s="179"/>
      <c r="F1" s="180"/>
      <c r="G1" s="50"/>
      <c r="H1" s="32"/>
    </row>
    <row r="2" spans="1:8" x14ac:dyDescent="0.3">
      <c r="A2" s="173" t="s">
        <v>28</v>
      </c>
      <c r="B2" s="174"/>
      <c r="C2" s="174"/>
      <c r="D2" s="175"/>
      <c r="E2" s="181"/>
      <c r="F2" s="182"/>
      <c r="G2" s="50"/>
      <c r="H2" s="32"/>
    </row>
    <row r="3" spans="1:8" x14ac:dyDescent="0.3">
      <c r="A3" s="173" t="s">
        <v>534</v>
      </c>
      <c r="B3" s="174"/>
      <c r="C3" s="174"/>
      <c r="D3" s="175"/>
      <c r="E3" s="181"/>
      <c r="F3" s="182"/>
      <c r="G3" s="29"/>
      <c r="H3" s="32"/>
    </row>
    <row r="4" spans="1:8" x14ac:dyDescent="0.3">
      <c r="A4" s="176" t="s">
        <v>533</v>
      </c>
      <c r="B4" s="177"/>
      <c r="C4" s="177"/>
      <c r="D4" s="178"/>
      <c r="E4" s="181"/>
      <c r="F4" s="182"/>
      <c r="G4" s="50"/>
      <c r="H4" s="32"/>
    </row>
    <row r="5" spans="1:8" ht="18" customHeight="1" x14ac:dyDescent="0.3">
      <c r="A5" s="173" t="s">
        <v>175</v>
      </c>
      <c r="B5" s="174"/>
      <c r="C5" s="174"/>
      <c r="D5" s="175"/>
      <c r="E5" s="181"/>
      <c r="F5" s="182"/>
      <c r="G5" s="50"/>
      <c r="H5" s="32"/>
    </row>
    <row r="6" spans="1:8" ht="18" customHeight="1" x14ac:dyDescent="0.3">
      <c r="A6" s="173" t="s">
        <v>176</v>
      </c>
      <c r="B6" s="174"/>
      <c r="C6" s="174"/>
      <c r="D6" s="175"/>
      <c r="E6" s="183"/>
      <c r="F6" s="184"/>
      <c r="G6" s="50"/>
      <c r="H6" s="32"/>
    </row>
    <row r="7" spans="1:8" ht="18" customHeight="1" x14ac:dyDescent="0.3">
      <c r="A7" s="168" t="s">
        <v>31</v>
      </c>
      <c r="B7" s="168"/>
      <c r="C7" s="168"/>
      <c r="D7" s="168"/>
      <c r="E7" s="168"/>
      <c r="F7" s="168"/>
      <c r="G7" s="36"/>
      <c r="H7" s="37"/>
    </row>
    <row r="8" spans="1:8" s="48" customFormat="1" ht="27.6" x14ac:dyDescent="0.3">
      <c r="A8" s="77" t="s">
        <v>0</v>
      </c>
      <c r="B8" s="84" t="s">
        <v>22</v>
      </c>
      <c r="C8" s="84" t="s">
        <v>7</v>
      </c>
      <c r="D8" s="77" t="s">
        <v>17</v>
      </c>
      <c r="E8" s="77" t="s">
        <v>23</v>
      </c>
      <c r="F8" s="77" t="s">
        <v>25</v>
      </c>
    </row>
    <row r="9" spans="1:8" s="51" customFormat="1" x14ac:dyDescent="0.3">
      <c r="A9" s="34">
        <v>1</v>
      </c>
      <c r="B9" s="80"/>
      <c r="C9" s="80"/>
      <c r="D9" s="39" t="s">
        <v>18</v>
      </c>
      <c r="E9" s="39"/>
      <c r="F9" s="34"/>
    </row>
    <row r="10" spans="1:8" s="18" customFormat="1" ht="27.6" x14ac:dyDescent="0.3">
      <c r="A10" s="43" t="s">
        <v>3</v>
      </c>
      <c r="B10" s="43" t="s">
        <v>30</v>
      </c>
      <c r="C10" s="43" t="s">
        <v>151</v>
      </c>
      <c r="D10" s="45" t="s">
        <v>144</v>
      </c>
      <c r="E10" s="43" t="s">
        <v>6</v>
      </c>
      <c r="F10" s="43">
        <v>8</v>
      </c>
    </row>
    <row r="11" spans="1:8" x14ac:dyDescent="0.3">
      <c r="A11" s="13"/>
      <c r="B11" s="81"/>
      <c r="C11" s="22"/>
      <c r="D11" s="82"/>
      <c r="E11" s="81"/>
      <c r="F11" s="81"/>
    </row>
    <row r="12" spans="1:8" x14ac:dyDescent="0.3">
      <c r="A12" s="13"/>
      <c r="B12" s="81"/>
      <c r="C12" s="22"/>
      <c r="D12" s="14" t="s">
        <v>32</v>
      </c>
      <c r="E12" s="81"/>
      <c r="F12" s="81"/>
    </row>
    <row r="13" spans="1:8" x14ac:dyDescent="0.3">
      <c r="A13" s="12"/>
      <c r="B13" s="12"/>
      <c r="C13" s="12"/>
      <c r="D13" s="14" t="s">
        <v>143</v>
      </c>
      <c r="E13" s="81"/>
      <c r="F13" s="78"/>
    </row>
    <row r="14" spans="1:8" x14ac:dyDescent="0.3">
      <c r="A14" s="81"/>
      <c r="B14" s="81"/>
      <c r="C14" s="81"/>
      <c r="D14" s="81"/>
      <c r="E14" s="76"/>
      <c r="F14" s="76"/>
    </row>
    <row r="15" spans="1:8" s="18" customFormat="1" x14ac:dyDescent="0.3">
      <c r="A15" s="43" t="s">
        <v>4</v>
      </c>
      <c r="B15" s="43" t="s">
        <v>30</v>
      </c>
      <c r="C15" s="43" t="s">
        <v>221</v>
      </c>
      <c r="D15" s="45" t="s">
        <v>220</v>
      </c>
      <c r="E15" s="43" t="s">
        <v>6</v>
      </c>
      <c r="F15" s="43">
        <v>408.74</v>
      </c>
    </row>
    <row r="16" spans="1:8" s="52" customFormat="1" x14ac:dyDescent="0.3">
      <c r="A16" s="81"/>
      <c r="B16" s="81"/>
      <c r="C16" s="81"/>
      <c r="D16" s="14"/>
      <c r="E16" s="81"/>
      <c r="F16" s="23"/>
    </row>
    <row r="17" spans="1:6" s="52" customFormat="1" x14ac:dyDescent="0.3">
      <c r="A17" s="81"/>
      <c r="B17" s="81"/>
      <c r="C17" s="81"/>
      <c r="D17" s="82" t="s">
        <v>257</v>
      </c>
      <c r="E17" s="81"/>
      <c r="F17" s="23"/>
    </row>
    <row r="18" spans="1:6" s="18" customFormat="1" x14ac:dyDescent="0.3">
      <c r="A18" s="81"/>
      <c r="B18" s="81"/>
      <c r="C18" s="81"/>
      <c r="D18" s="14"/>
      <c r="E18" s="81"/>
      <c r="F18" s="23"/>
    </row>
    <row r="19" spans="1:6" s="18" customFormat="1" ht="27.6" x14ac:dyDescent="0.3">
      <c r="A19" s="43" t="s">
        <v>102</v>
      </c>
      <c r="B19" s="43" t="s">
        <v>30</v>
      </c>
      <c r="C19" s="43" t="s">
        <v>178</v>
      </c>
      <c r="D19" s="45" t="s">
        <v>177</v>
      </c>
      <c r="E19" s="43" t="s">
        <v>6</v>
      </c>
      <c r="F19" s="43">
        <v>138.79</v>
      </c>
    </row>
    <row r="20" spans="1:6" s="52" customFormat="1" x14ac:dyDescent="0.3">
      <c r="A20" s="81"/>
      <c r="B20" s="81"/>
      <c r="C20" s="81"/>
      <c r="D20" s="14"/>
      <c r="E20" s="81"/>
      <c r="F20" s="23"/>
    </row>
    <row r="21" spans="1:6" s="52" customFormat="1" x14ac:dyDescent="0.3">
      <c r="A21" s="81"/>
      <c r="B21" s="81"/>
      <c r="C21" s="81"/>
      <c r="D21" s="82" t="s">
        <v>258</v>
      </c>
      <c r="E21" s="81"/>
      <c r="F21" s="23"/>
    </row>
    <row r="22" spans="1:6" s="52" customFormat="1" ht="41.4" x14ac:dyDescent="0.3">
      <c r="A22" s="81"/>
      <c r="B22" s="81"/>
      <c r="C22" s="81"/>
      <c r="D22" s="82" t="s">
        <v>259</v>
      </c>
      <c r="E22" s="81"/>
      <c r="F22" s="23"/>
    </row>
    <row r="23" spans="1:6" s="52" customFormat="1" x14ac:dyDescent="0.3">
      <c r="A23" s="81"/>
      <c r="B23" s="81"/>
      <c r="C23" s="81"/>
      <c r="D23" s="82"/>
      <c r="E23" s="81"/>
      <c r="F23" s="23"/>
    </row>
    <row r="24" spans="1:6" s="52" customFormat="1" x14ac:dyDescent="0.3">
      <c r="A24" s="81"/>
      <c r="B24" s="81"/>
      <c r="C24" s="81"/>
      <c r="D24" s="82" t="s">
        <v>260</v>
      </c>
      <c r="E24" s="81"/>
      <c r="F24" s="23"/>
    </row>
    <row r="25" spans="1:6" s="18" customFormat="1" ht="55.2" x14ac:dyDescent="0.3">
      <c r="A25" s="81"/>
      <c r="B25" s="81"/>
      <c r="C25" s="81"/>
      <c r="D25" s="82" t="s">
        <v>261</v>
      </c>
      <c r="E25" s="81"/>
      <c r="F25" s="23"/>
    </row>
    <row r="26" spans="1:6" s="18" customFormat="1" x14ac:dyDescent="0.3">
      <c r="A26" s="81"/>
      <c r="B26" s="81"/>
      <c r="C26" s="81"/>
      <c r="D26" s="14"/>
      <c r="E26" s="81"/>
      <c r="F26" s="23"/>
    </row>
    <row r="27" spans="1:6" s="18" customFormat="1" ht="27.6" x14ac:dyDescent="0.3">
      <c r="A27" s="43" t="s">
        <v>103</v>
      </c>
      <c r="B27" s="43" t="s">
        <v>30</v>
      </c>
      <c r="C27" s="43" t="s">
        <v>238</v>
      </c>
      <c r="D27" s="45" t="s">
        <v>237</v>
      </c>
      <c r="E27" s="43" t="s">
        <v>1</v>
      </c>
      <c r="F27" s="43">
        <v>15</v>
      </c>
    </row>
    <row r="28" spans="1:6" s="52" customFormat="1" x14ac:dyDescent="0.3">
      <c r="A28" s="81"/>
      <c r="B28" s="81"/>
      <c r="C28" s="81"/>
      <c r="D28" s="14"/>
      <c r="E28" s="81"/>
      <c r="F28" s="23"/>
    </row>
    <row r="29" spans="1:6" s="52" customFormat="1" x14ac:dyDescent="0.3">
      <c r="A29" s="81"/>
      <c r="B29" s="81"/>
      <c r="C29" s="81"/>
      <c r="D29" s="82" t="s">
        <v>262</v>
      </c>
      <c r="E29" s="81"/>
      <c r="F29" s="23"/>
    </row>
    <row r="30" spans="1:6" s="52" customFormat="1" x14ac:dyDescent="0.3">
      <c r="A30" s="81"/>
      <c r="B30" s="81"/>
      <c r="C30" s="81"/>
      <c r="D30" s="82" t="s">
        <v>263</v>
      </c>
      <c r="E30" s="81"/>
      <c r="F30" s="23"/>
    </row>
    <row r="31" spans="1:6" s="52" customFormat="1" x14ac:dyDescent="0.3">
      <c r="A31" s="81"/>
      <c r="B31" s="81"/>
      <c r="C31" s="81"/>
      <c r="D31" s="82"/>
      <c r="E31" s="81"/>
      <c r="F31" s="23"/>
    </row>
    <row r="32" spans="1:6" s="18" customFormat="1" x14ac:dyDescent="0.3">
      <c r="A32" s="81"/>
      <c r="B32" s="81"/>
      <c r="C32" s="81"/>
      <c r="D32" s="14"/>
      <c r="E32" s="81"/>
      <c r="F32" s="23"/>
    </row>
    <row r="33" spans="1:6" s="18" customFormat="1" ht="27.6" x14ac:dyDescent="0.3">
      <c r="A33" s="43" t="s">
        <v>179</v>
      </c>
      <c r="B33" s="43" t="s">
        <v>30</v>
      </c>
      <c r="C33" s="43" t="s">
        <v>242</v>
      </c>
      <c r="D33" s="45" t="s">
        <v>241</v>
      </c>
      <c r="E33" s="43" t="s">
        <v>8</v>
      </c>
      <c r="F33" s="43">
        <v>10.96</v>
      </c>
    </row>
    <row r="34" spans="1:6" s="52" customFormat="1" x14ac:dyDescent="0.3">
      <c r="A34" s="81"/>
      <c r="B34" s="81"/>
      <c r="C34" s="81"/>
      <c r="D34" s="14"/>
      <c r="E34" s="81"/>
      <c r="F34" s="23"/>
    </row>
    <row r="35" spans="1:6" s="52" customFormat="1" x14ac:dyDescent="0.3">
      <c r="A35" s="81"/>
      <c r="B35" s="81"/>
      <c r="C35" s="81"/>
      <c r="D35" s="82" t="s">
        <v>264</v>
      </c>
      <c r="E35" s="81"/>
      <c r="F35" s="23"/>
    </row>
    <row r="36" spans="1:6" s="52" customFormat="1" x14ac:dyDescent="0.3">
      <c r="A36" s="81"/>
      <c r="B36" s="81"/>
      <c r="C36" s="81"/>
      <c r="D36" s="82" t="s">
        <v>265</v>
      </c>
      <c r="E36" s="81"/>
      <c r="F36" s="23"/>
    </row>
    <row r="37" spans="1:6" s="52" customFormat="1" x14ac:dyDescent="0.3">
      <c r="A37" s="81"/>
      <c r="B37" s="81"/>
      <c r="C37" s="81"/>
      <c r="D37" s="82"/>
      <c r="E37" s="81"/>
      <c r="F37" s="23"/>
    </row>
    <row r="38" spans="1:6" s="18" customFormat="1" x14ac:dyDescent="0.3">
      <c r="A38" s="81"/>
      <c r="B38" s="81"/>
      <c r="C38" s="81"/>
      <c r="D38" s="14"/>
      <c r="E38" s="81"/>
      <c r="F38" s="23"/>
    </row>
    <row r="39" spans="1:6" s="18" customFormat="1" ht="27.6" x14ac:dyDescent="0.3">
      <c r="A39" s="43" t="s">
        <v>180</v>
      </c>
      <c r="B39" s="43" t="s">
        <v>30</v>
      </c>
      <c r="C39" s="43" t="s">
        <v>240</v>
      </c>
      <c r="D39" s="45" t="s">
        <v>239</v>
      </c>
      <c r="E39" s="43" t="s">
        <v>1</v>
      </c>
      <c r="F39" s="43">
        <v>12</v>
      </c>
    </row>
    <row r="40" spans="1:6" s="52" customFormat="1" x14ac:dyDescent="0.3">
      <c r="A40" s="81"/>
      <c r="B40" s="81"/>
      <c r="C40" s="81"/>
      <c r="D40" s="14"/>
      <c r="E40" s="81"/>
      <c r="F40" s="23"/>
    </row>
    <row r="41" spans="1:6" s="52" customFormat="1" x14ac:dyDescent="0.3">
      <c r="A41" s="81"/>
      <c r="B41" s="81"/>
      <c r="C41" s="81"/>
      <c r="D41" s="82" t="s">
        <v>320</v>
      </c>
      <c r="E41" s="81"/>
      <c r="F41" s="23"/>
    </row>
    <row r="42" spans="1:6" s="52" customFormat="1" x14ac:dyDescent="0.3">
      <c r="A42" s="81"/>
      <c r="B42" s="81"/>
      <c r="C42" s="81"/>
      <c r="D42" s="82" t="s">
        <v>266</v>
      </c>
      <c r="E42" s="81"/>
      <c r="F42" s="23"/>
    </row>
    <row r="43" spans="1:6" s="52" customFormat="1" x14ac:dyDescent="0.3">
      <c r="A43" s="81"/>
      <c r="B43" s="81"/>
      <c r="C43" s="81"/>
      <c r="D43" s="82" t="s">
        <v>321</v>
      </c>
      <c r="E43" s="81"/>
      <c r="F43" s="23"/>
    </row>
    <row r="44" spans="1:6" s="52" customFormat="1" x14ac:dyDescent="0.3">
      <c r="A44" s="81"/>
      <c r="B44" s="81"/>
      <c r="C44" s="81"/>
      <c r="D44" s="82" t="s">
        <v>266</v>
      </c>
      <c r="E44" s="81"/>
      <c r="F44" s="23"/>
    </row>
    <row r="45" spans="1:6" s="18" customFormat="1" x14ac:dyDescent="0.3">
      <c r="A45" s="81"/>
      <c r="B45" s="81"/>
      <c r="C45" s="81"/>
      <c r="D45" s="14"/>
      <c r="E45" s="81"/>
      <c r="F45" s="23"/>
    </row>
    <row r="46" spans="1:6" s="18" customFormat="1" ht="27.6" x14ac:dyDescent="0.3">
      <c r="A46" s="43" t="s">
        <v>181</v>
      </c>
      <c r="B46" s="43" t="s">
        <v>30</v>
      </c>
      <c r="C46" s="43" t="s">
        <v>200</v>
      </c>
      <c r="D46" s="45" t="s">
        <v>199</v>
      </c>
      <c r="E46" s="43" t="s">
        <v>6</v>
      </c>
      <c r="F46" s="43">
        <v>34.01</v>
      </c>
    </row>
    <row r="47" spans="1:6" s="52" customFormat="1" x14ac:dyDescent="0.3">
      <c r="A47" s="81"/>
      <c r="B47" s="81"/>
      <c r="C47" s="81"/>
      <c r="D47" s="14"/>
      <c r="E47" s="81"/>
      <c r="F47" s="23"/>
    </row>
    <row r="48" spans="1:6" s="52" customFormat="1" x14ac:dyDescent="0.3">
      <c r="A48" s="81"/>
      <c r="B48" s="81"/>
      <c r="C48" s="81"/>
      <c r="D48" s="82" t="s">
        <v>318</v>
      </c>
      <c r="E48" s="81"/>
      <c r="F48" s="23"/>
    </row>
    <row r="49" spans="1:6" s="52" customFormat="1" x14ac:dyDescent="0.3">
      <c r="A49" s="81"/>
      <c r="B49" s="81"/>
      <c r="C49" s="81"/>
      <c r="D49" s="82" t="s">
        <v>319</v>
      </c>
      <c r="E49" s="81"/>
      <c r="F49" s="23"/>
    </row>
    <row r="50" spans="1:6" s="52" customFormat="1" x14ac:dyDescent="0.3">
      <c r="A50" s="81"/>
      <c r="B50" s="81"/>
      <c r="C50" s="81"/>
      <c r="D50" s="82" t="s">
        <v>317</v>
      </c>
      <c r="E50" s="81"/>
      <c r="F50" s="23"/>
    </row>
    <row r="51" spans="1:6" s="18" customFormat="1" x14ac:dyDescent="0.3">
      <c r="A51" s="81"/>
      <c r="B51" s="81"/>
      <c r="C51" s="81"/>
      <c r="D51" s="82" t="s">
        <v>319</v>
      </c>
      <c r="E51" s="81"/>
      <c r="F51" s="23"/>
    </row>
    <row r="52" spans="1:6" s="18" customFormat="1" x14ac:dyDescent="0.3">
      <c r="A52" s="81"/>
      <c r="B52" s="81"/>
      <c r="C52" s="81"/>
      <c r="D52" s="82" t="s">
        <v>323</v>
      </c>
      <c r="E52" s="81"/>
      <c r="F52" s="23"/>
    </row>
    <row r="53" spans="1:6" s="18" customFormat="1" x14ac:dyDescent="0.3">
      <c r="A53" s="81"/>
      <c r="B53" s="81"/>
      <c r="C53" s="81"/>
      <c r="D53" s="82" t="s">
        <v>322</v>
      </c>
      <c r="E53" s="81"/>
      <c r="F53" s="23"/>
    </row>
    <row r="54" spans="1:6" s="18" customFormat="1" x14ac:dyDescent="0.3">
      <c r="A54" s="81"/>
      <c r="B54" s="81"/>
      <c r="C54" s="81"/>
      <c r="D54" s="82"/>
      <c r="E54" s="81"/>
      <c r="F54" s="23"/>
    </row>
    <row r="55" spans="1:6" s="18" customFormat="1" ht="27.6" x14ac:dyDescent="0.3">
      <c r="A55" s="43" t="s">
        <v>182</v>
      </c>
      <c r="B55" s="43" t="s">
        <v>30</v>
      </c>
      <c r="C55" s="43" t="s">
        <v>400</v>
      </c>
      <c r="D55" s="45" t="s">
        <v>399</v>
      </c>
      <c r="E55" s="43" t="s">
        <v>5</v>
      </c>
      <c r="F55" s="43">
        <v>0.4</v>
      </c>
    </row>
    <row r="56" spans="1:6" s="52" customFormat="1" x14ac:dyDescent="0.3">
      <c r="A56" s="81"/>
      <c r="B56" s="81"/>
      <c r="C56" s="81"/>
      <c r="D56" s="14"/>
      <c r="E56" s="81"/>
      <c r="F56" s="23"/>
    </row>
    <row r="57" spans="1:6" s="52" customFormat="1" x14ac:dyDescent="0.3">
      <c r="A57" s="81"/>
      <c r="B57" s="81"/>
      <c r="C57" s="81"/>
      <c r="D57" s="82" t="s">
        <v>402</v>
      </c>
      <c r="E57" s="81"/>
      <c r="F57" s="23"/>
    </row>
    <row r="58" spans="1:6" s="52" customFormat="1" x14ac:dyDescent="0.3">
      <c r="A58" s="81"/>
      <c r="B58" s="81"/>
      <c r="C58" s="81"/>
      <c r="D58" s="82" t="s">
        <v>403</v>
      </c>
      <c r="E58" s="81"/>
      <c r="F58" s="23"/>
    </row>
    <row r="59" spans="1:6" s="52" customFormat="1" x14ac:dyDescent="0.3">
      <c r="A59" s="81"/>
      <c r="B59" s="81"/>
      <c r="C59" s="81"/>
      <c r="D59" s="82"/>
      <c r="E59" s="81"/>
      <c r="F59" s="23"/>
    </row>
    <row r="60" spans="1:6" s="52" customFormat="1" ht="27.6" x14ac:dyDescent="0.3">
      <c r="A60" s="43" t="s">
        <v>401</v>
      </c>
      <c r="B60" s="43" t="s">
        <v>30</v>
      </c>
      <c r="C60" s="43" t="s">
        <v>164</v>
      </c>
      <c r="D60" s="45" t="s">
        <v>163</v>
      </c>
      <c r="E60" s="43" t="s">
        <v>6</v>
      </c>
      <c r="F60" s="43">
        <v>10</v>
      </c>
    </row>
    <row r="61" spans="1:6" s="52" customFormat="1" ht="14.4" customHeight="1" x14ac:dyDescent="0.3">
      <c r="A61" s="81"/>
      <c r="B61" s="135"/>
      <c r="C61" s="135"/>
      <c r="D61" s="44"/>
      <c r="E61" s="135"/>
      <c r="F61" s="3"/>
    </row>
    <row r="62" spans="1:6" s="52" customFormat="1" x14ac:dyDescent="0.3">
      <c r="A62" s="81"/>
      <c r="B62" s="135"/>
      <c r="C62" s="135"/>
      <c r="D62" s="31" t="s">
        <v>600</v>
      </c>
      <c r="E62" s="135"/>
      <c r="F62" s="3"/>
    </row>
    <row r="63" spans="1:6" s="52" customFormat="1" x14ac:dyDescent="0.3">
      <c r="A63" s="81"/>
      <c r="B63" s="141"/>
      <c r="C63" s="141"/>
      <c r="D63" s="31"/>
      <c r="E63" s="141"/>
      <c r="F63" s="3"/>
    </row>
    <row r="64" spans="1:6" s="52" customFormat="1" x14ac:dyDescent="0.3">
      <c r="A64" s="43" t="s">
        <v>518</v>
      </c>
      <c r="B64" s="43" t="s">
        <v>30</v>
      </c>
      <c r="C64" s="43" t="s">
        <v>164</v>
      </c>
      <c r="D64" s="45" t="s">
        <v>587</v>
      </c>
      <c r="E64" s="43" t="s">
        <v>8</v>
      </c>
      <c r="F64" s="43">
        <v>1279.1600000000001</v>
      </c>
    </row>
    <row r="65" spans="1:6" s="52" customFormat="1" x14ac:dyDescent="0.3">
      <c r="A65" s="81"/>
      <c r="B65" s="141"/>
      <c r="C65" s="141"/>
      <c r="D65" s="44"/>
      <c r="E65" s="141"/>
      <c r="F65" s="3"/>
    </row>
    <row r="66" spans="1:6" s="52" customFormat="1" ht="27.6" x14ac:dyDescent="0.3">
      <c r="A66" s="81"/>
      <c r="B66" s="141"/>
      <c r="C66" s="141"/>
      <c r="D66" s="31" t="s">
        <v>601</v>
      </c>
      <c r="E66" s="141"/>
      <c r="F66" s="3"/>
    </row>
    <row r="67" spans="1:6" s="52" customFormat="1" x14ac:dyDescent="0.3">
      <c r="A67" s="81"/>
      <c r="B67" s="141"/>
      <c r="C67" s="141"/>
      <c r="D67" s="31"/>
      <c r="E67" s="141"/>
      <c r="F67" s="3"/>
    </row>
    <row r="68" spans="1:6" s="52" customFormat="1" ht="27.6" x14ac:dyDescent="0.3">
      <c r="A68" s="81"/>
      <c r="B68" s="141"/>
      <c r="C68" s="141"/>
      <c r="D68" s="31" t="s">
        <v>602</v>
      </c>
      <c r="E68" s="141"/>
      <c r="F68" s="3"/>
    </row>
    <row r="69" spans="1:6" s="52" customFormat="1" x14ac:dyDescent="0.3">
      <c r="A69" s="81"/>
      <c r="B69" s="141"/>
      <c r="C69" s="141"/>
      <c r="D69" s="31" t="s">
        <v>605</v>
      </c>
      <c r="E69" s="141"/>
      <c r="F69" s="3"/>
    </row>
    <row r="70" spans="1:6" s="52" customFormat="1" x14ac:dyDescent="0.3">
      <c r="A70" s="81"/>
      <c r="B70" s="141"/>
      <c r="C70" s="141"/>
      <c r="D70" s="31"/>
      <c r="E70" s="141"/>
      <c r="F70" s="3"/>
    </row>
    <row r="71" spans="1:6" s="52" customFormat="1" ht="27.6" x14ac:dyDescent="0.3">
      <c r="A71" s="81"/>
      <c r="B71" s="141"/>
      <c r="C71" s="141"/>
      <c r="D71" s="31" t="s">
        <v>603</v>
      </c>
      <c r="E71" s="141"/>
      <c r="F71" s="3"/>
    </row>
    <row r="72" spans="1:6" s="52" customFormat="1" x14ac:dyDescent="0.3">
      <c r="A72" s="81"/>
      <c r="B72" s="141"/>
      <c r="C72" s="141"/>
      <c r="D72" s="31" t="s">
        <v>604</v>
      </c>
      <c r="E72" s="141"/>
      <c r="F72" s="3"/>
    </row>
    <row r="73" spans="1:6" s="52" customFormat="1" x14ac:dyDescent="0.3">
      <c r="A73" s="81"/>
      <c r="B73" s="141"/>
      <c r="C73" s="141"/>
      <c r="D73" s="31"/>
      <c r="E73" s="141"/>
      <c r="F73" s="3"/>
    </row>
    <row r="74" spans="1:6" s="52" customFormat="1" x14ac:dyDescent="0.3">
      <c r="A74" s="81"/>
      <c r="B74" s="141"/>
      <c r="C74" s="141"/>
      <c r="D74" s="31" t="s">
        <v>606</v>
      </c>
      <c r="E74" s="141"/>
      <c r="F74" s="3"/>
    </row>
    <row r="75" spans="1:6" s="18" customFormat="1" x14ac:dyDescent="0.3">
      <c r="A75" s="81"/>
      <c r="B75" s="81"/>
      <c r="C75" s="81"/>
      <c r="D75" s="82"/>
      <c r="E75" s="81"/>
      <c r="F75" s="23"/>
    </row>
    <row r="76" spans="1:6" s="51" customFormat="1" x14ac:dyDescent="0.3">
      <c r="A76" s="34">
        <v>2</v>
      </c>
      <c r="B76" s="80"/>
      <c r="C76" s="80"/>
      <c r="D76" s="39" t="s">
        <v>209</v>
      </c>
      <c r="E76" s="39"/>
      <c r="F76" s="34"/>
    </row>
    <row r="77" spans="1:6" s="18" customFormat="1" ht="41.4" x14ac:dyDescent="0.3">
      <c r="A77" s="43" t="s">
        <v>9</v>
      </c>
      <c r="B77" s="43" t="s">
        <v>30</v>
      </c>
      <c r="C77" s="43" t="s">
        <v>519</v>
      </c>
      <c r="D77" s="45" t="s">
        <v>520</v>
      </c>
      <c r="E77" s="43" t="s">
        <v>6</v>
      </c>
      <c r="F77" s="43">
        <v>78.98</v>
      </c>
    </row>
    <row r="78" spans="1:6" x14ac:dyDescent="0.3">
      <c r="A78" s="78"/>
      <c r="B78" s="78"/>
      <c r="C78" s="78"/>
      <c r="D78" s="85"/>
      <c r="E78" s="85"/>
      <c r="F78" s="85"/>
    </row>
    <row r="79" spans="1:6" s="52" customFormat="1" x14ac:dyDescent="0.3">
      <c r="A79" s="78"/>
      <c r="B79" s="78"/>
      <c r="C79" s="78"/>
      <c r="D79" s="14" t="s">
        <v>324</v>
      </c>
      <c r="E79" s="85"/>
      <c r="F79" s="85"/>
    </row>
    <row r="80" spans="1:6" s="52" customFormat="1" ht="27.6" x14ac:dyDescent="0.3">
      <c r="A80" s="12"/>
      <c r="B80" s="12"/>
      <c r="C80" s="12"/>
      <c r="D80" s="82" t="s">
        <v>325</v>
      </c>
      <c r="E80" s="3"/>
      <c r="F80" s="3"/>
    </row>
    <row r="81" spans="1:6" s="52" customFormat="1" ht="27.6" x14ac:dyDescent="0.3">
      <c r="A81" s="12"/>
      <c r="B81" s="12"/>
      <c r="C81" s="12"/>
      <c r="D81" s="82" t="s">
        <v>326</v>
      </c>
      <c r="E81" s="3"/>
      <c r="F81" s="3"/>
    </row>
    <row r="82" spans="1:6" s="52" customFormat="1" ht="27.6" x14ac:dyDescent="0.3">
      <c r="A82" s="12"/>
      <c r="B82" s="12"/>
      <c r="C82" s="12"/>
      <c r="D82" s="82" t="s">
        <v>327</v>
      </c>
      <c r="E82" s="3"/>
      <c r="F82" s="3"/>
    </row>
    <row r="83" spans="1:6" s="52" customFormat="1" ht="27.6" x14ac:dyDescent="0.3">
      <c r="A83" s="12"/>
      <c r="B83" s="12"/>
      <c r="C83" s="12"/>
      <c r="D83" s="82" t="s">
        <v>328</v>
      </c>
      <c r="E83" s="3"/>
      <c r="F83" s="3"/>
    </row>
    <row r="84" spans="1:6" s="52" customFormat="1" ht="27.6" x14ac:dyDescent="0.3">
      <c r="A84" s="12"/>
      <c r="B84" s="12"/>
      <c r="C84" s="12"/>
      <c r="D84" s="82" t="s">
        <v>329</v>
      </c>
      <c r="E84" s="3"/>
      <c r="F84" s="3"/>
    </row>
    <row r="85" spans="1:6" s="52" customFormat="1" x14ac:dyDescent="0.3">
      <c r="A85" s="12"/>
      <c r="B85" s="12"/>
      <c r="C85" s="12"/>
      <c r="D85" s="14"/>
      <c r="E85" s="3"/>
      <c r="F85" s="3"/>
    </row>
    <row r="86" spans="1:6" s="52" customFormat="1" x14ac:dyDescent="0.3">
      <c r="A86" s="12"/>
      <c r="B86" s="12"/>
      <c r="C86" s="12"/>
      <c r="D86" s="14" t="s">
        <v>345</v>
      </c>
      <c r="E86" s="3"/>
      <c r="F86" s="3"/>
    </row>
    <row r="87" spans="1:6" s="52" customFormat="1" x14ac:dyDescent="0.3">
      <c r="A87" s="12"/>
      <c r="B87" s="12"/>
      <c r="C87" s="12"/>
      <c r="D87" s="14" t="s">
        <v>346</v>
      </c>
      <c r="E87" s="3"/>
      <c r="F87" s="3"/>
    </row>
    <row r="88" spans="1:6" s="52" customFormat="1" x14ac:dyDescent="0.3">
      <c r="A88" s="12"/>
      <c r="B88" s="12"/>
      <c r="C88" s="12"/>
      <c r="D88" s="14" t="s">
        <v>347</v>
      </c>
      <c r="E88" s="3"/>
      <c r="F88" s="3"/>
    </row>
    <row r="89" spans="1:6" s="52" customFormat="1" x14ac:dyDescent="0.3">
      <c r="A89" s="12"/>
      <c r="B89" s="12"/>
      <c r="C89" s="12"/>
      <c r="D89" s="14" t="s">
        <v>348</v>
      </c>
      <c r="E89" s="3"/>
      <c r="F89" s="3"/>
    </row>
    <row r="90" spans="1:6" s="52" customFormat="1" x14ac:dyDescent="0.3">
      <c r="A90" s="12"/>
      <c r="B90" s="12"/>
      <c r="C90" s="12"/>
      <c r="D90" s="82"/>
      <c r="E90" s="3"/>
      <c r="F90" s="3"/>
    </row>
    <row r="91" spans="1:6" s="52" customFormat="1" x14ac:dyDescent="0.3">
      <c r="A91" s="81"/>
      <c r="B91" s="81"/>
      <c r="C91" s="81"/>
      <c r="D91" s="81"/>
      <c r="E91" s="46"/>
      <c r="F91" s="46"/>
    </row>
    <row r="92" spans="1:6" s="18" customFormat="1" ht="55.2" x14ac:dyDescent="0.3">
      <c r="A92" s="43" t="s">
        <v>10</v>
      </c>
      <c r="B92" s="43" t="s">
        <v>30</v>
      </c>
      <c r="C92" s="43" t="s">
        <v>244</v>
      </c>
      <c r="D92" s="45" t="s">
        <v>243</v>
      </c>
      <c r="E92" s="43" t="s">
        <v>6</v>
      </c>
      <c r="F92" s="43">
        <v>78.87</v>
      </c>
    </row>
    <row r="93" spans="1:6" x14ac:dyDescent="0.3">
      <c r="A93" s="88"/>
      <c r="B93" s="88"/>
      <c r="C93" s="88"/>
      <c r="D93" s="88"/>
      <c r="E93" s="88"/>
      <c r="F93" s="88"/>
    </row>
    <row r="94" spans="1:6" s="52" customFormat="1" x14ac:dyDescent="0.3">
      <c r="A94" s="125"/>
      <c r="B94" s="125"/>
      <c r="C94" s="125"/>
      <c r="D94" s="14" t="s">
        <v>324</v>
      </c>
      <c r="E94" s="125"/>
      <c r="F94" s="125"/>
    </row>
    <row r="95" spans="1:6" s="52" customFormat="1" ht="27.6" x14ac:dyDescent="0.3">
      <c r="A95" s="12"/>
      <c r="B95" s="12"/>
      <c r="C95" s="12"/>
      <c r="D95" s="82" t="s">
        <v>325</v>
      </c>
      <c r="E95" s="3"/>
      <c r="F95" s="3"/>
    </row>
    <row r="96" spans="1:6" s="52" customFormat="1" x14ac:dyDescent="0.3">
      <c r="A96" s="12"/>
      <c r="B96" s="12"/>
      <c r="C96" s="12"/>
      <c r="D96" s="82" t="s">
        <v>330</v>
      </c>
      <c r="E96" s="3"/>
      <c r="F96" s="3"/>
    </row>
    <row r="97" spans="1:6" s="52" customFormat="1" x14ac:dyDescent="0.3">
      <c r="A97" s="12"/>
      <c r="B97" s="12"/>
      <c r="C97" s="12"/>
      <c r="D97" s="82" t="s">
        <v>331</v>
      </c>
      <c r="E97" s="3"/>
      <c r="F97" s="3"/>
    </row>
    <row r="98" spans="1:6" s="52" customFormat="1" ht="27.6" x14ac:dyDescent="0.3">
      <c r="A98" s="12"/>
      <c r="B98" s="12"/>
      <c r="C98" s="12"/>
      <c r="D98" s="82" t="s">
        <v>328</v>
      </c>
      <c r="E98" s="3"/>
      <c r="F98" s="3"/>
    </row>
    <row r="99" spans="1:6" s="52" customFormat="1" x14ac:dyDescent="0.3">
      <c r="A99" s="12"/>
      <c r="B99" s="12"/>
      <c r="C99" s="12"/>
      <c r="D99" s="82" t="s">
        <v>332</v>
      </c>
      <c r="E99" s="3"/>
      <c r="F99" s="3"/>
    </row>
    <row r="100" spans="1:6" s="52" customFormat="1" x14ac:dyDescent="0.3">
      <c r="A100" s="12"/>
      <c r="B100" s="12"/>
      <c r="C100" s="12"/>
      <c r="D100" s="14"/>
      <c r="E100" s="3"/>
      <c r="F100" s="3"/>
    </row>
    <row r="101" spans="1:6" s="52" customFormat="1" x14ac:dyDescent="0.3">
      <c r="A101" s="12"/>
      <c r="B101" s="12"/>
      <c r="C101" s="12"/>
      <c r="D101" s="14" t="s">
        <v>345</v>
      </c>
      <c r="E101" s="3"/>
      <c r="F101" s="3"/>
    </row>
    <row r="102" spans="1:6" s="52" customFormat="1" x14ac:dyDescent="0.3">
      <c r="A102" s="12"/>
      <c r="B102" s="12"/>
      <c r="C102" s="12"/>
      <c r="D102" s="14" t="s">
        <v>349</v>
      </c>
      <c r="E102" s="3"/>
      <c r="F102" s="3"/>
    </row>
    <row r="103" spans="1:6" s="52" customFormat="1" x14ac:dyDescent="0.3">
      <c r="A103" s="12"/>
      <c r="B103" s="12"/>
      <c r="C103" s="12"/>
      <c r="D103" s="14" t="s">
        <v>350</v>
      </c>
      <c r="E103" s="3"/>
      <c r="F103" s="3"/>
    </row>
    <row r="104" spans="1:6" s="52" customFormat="1" x14ac:dyDescent="0.3">
      <c r="A104" s="12"/>
      <c r="B104" s="12"/>
      <c r="C104" s="12"/>
      <c r="D104" s="14" t="s">
        <v>333</v>
      </c>
      <c r="E104" s="3"/>
      <c r="F104" s="3"/>
    </row>
    <row r="105" spans="1:6" s="52" customFormat="1" x14ac:dyDescent="0.3">
      <c r="A105" s="12"/>
      <c r="B105" s="12"/>
      <c r="C105" s="12"/>
      <c r="D105" s="82"/>
      <c r="E105" s="3"/>
      <c r="F105" s="3"/>
    </row>
    <row r="106" spans="1:6" s="52" customFormat="1" x14ac:dyDescent="0.3">
      <c r="A106" s="81"/>
      <c r="B106" s="81"/>
      <c r="C106" s="81"/>
      <c r="D106" s="81"/>
      <c r="E106" s="46"/>
      <c r="F106" s="46"/>
    </row>
    <row r="107" spans="1:6" s="18" customFormat="1" ht="41.4" x14ac:dyDescent="0.3">
      <c r="A107" s="43" t="s">
        <v>11</v>
      </c>
      <c r="B107" s="43" t="s">
        <v>30</v>
      </c>
      <c r="C107" s="43" t="s">
        <v>248</v>
      </c>
      <c r="D107" s="45" t="s">
        <v>249</v>
      </c>
      <c r="E107" s="43" t="s">
        <v>5</v>
      </c>
      <c r="F107" s="43">
        <v>2.25</v>
      </c>
    </row>
    <row r="108" spans="1:6" s="18" customFormat="1" x14ac:dyDescent="0.3">
      <c r="A108" s="81"/>
      <c r="B108" s="81"/>
      <c r="C108" s="81"/>
      <c r="D108" s="82"/>
      <c r="E108" s="81"/>
      <c r="F108" s="81"/>
    </row>
    <row r="109" spans="1:6" s="52" customFormat="1" x14ac:dyDescent="0.3">
      <c r="A109" s="81"/>
      <c r="B109" s="81"/>
      <c r="C109" s="81"/>
      <c r="D109" s="82" t="s">
        <v>250</v>
      </c>
      <c r="E109" s="46"/>
      <c r="F109" s="46"/>
    </row>
    <row r="110" spans="1:6" ht="27.6" x14ac:dyDescent="0.3">
      <c r="A110" s="122"/>
      <c r="B110" s="122"/>
      <c r="C110" s="122"/>
      <c r="D110" s="82" t="s">
        <v>251</v>
      </c>
      <c r="E110" s="119"/>
      <c r="F110" s="119"/>
    </row>
    <row r="111" spans="1:6" ht="27.6" x14ac:dyDescent="0.3">
      <c r="A111" s="122"/>
      <c r="B111" s="122"/>
      <c r="C111" s="122"/>
      <c r="D111" s="123" t="s">
        <v>252</v>
      </c>
      <c r="E111" s="119"/>
      <c r="F111" s="119"/>
    </row>
    <row r="112" spans="1:6" x14ac:dyDescent="0.3">
      <c r="A112" s="122"/>
      <c r="B112" s="122"/>
      <c r="C112" s="122"/>
      <c r="D112" s="123" t="s">
        <v>253</v>
      </c>
      <c r="E112" s="119"/>
      <c r="F112" s="119"/>
    </row>
    <row r="113" spans="1:6" ht="13.5" customHeight="1" x14ac:dyDescent="0.3">
      <c r="A113" s="122"/>
      <c r="B113" s="122"/>
      <c r="C113" s="122"/>
      <c r="D113" s="123"/>
      <c r="E113" s="119"/>
      <c r="F113" s="119"/>
    </row>
    <row r="114" spans="1:6" ht="13.5" customHeight="1" x14ac:dyDescent="0.3">
      <c r="A114" s="131"/>
      <c r="B114" s="131"/>
      <c r="C114" s="131"/>
      <c r="D114" s="123" t="s">
        <v>391</v>
      </c>
      <c r="E114" s="129"/>
      <c r="F114" s="129"/>
    </row>
    <row r="115" spans="1:6" ht="13.5" customHeight="1" x14ac:dyDescent="0.3">
      <c r="A115" s="131"/>
      <c r="B115" s="131"/>
      <c r="C115" s="131"/>
      <c r="D115" s="123" t="s">
        <v>392</v>
      </c>
      <c r="E115" s="129"/>
      <c r="F115" s="129"/>
    </row>
    <row r="116" spans="1:6" ht="13.5" customHeight="1" x14ac:dyDescent="0.3">
      <c r="A116" s="131"/>
      <c r="B116" s="131"/>
      <c r="C116" s="131"/>
      <c r="D116" s="123" t="s">
        <v>397</v>
      </c>
      <c r="E116" s="129"/>
      <c r="F116" s="129"/>
    </row>
    <row r="117" spans="1:6" ht="13.5" customHeight="1" x14ac:dyDescent="0.3">
      <c r="A117" s="131"/>
      <c r="B117" s="131"/>
      <c r="C117" s="131"/>
      <c r="D117" s="123" t="s">
        <v>393</v>
      </c>
      <c r="E117" s="129"/>
      <c r="F117" s="129"/>
    </row>
    <row r="118" spans="1:6" ht="13.5" customHeight="1" x14ac:dyDescent="0.3">
      <c r="A118" s="131"/>
      <c r="B118" s="131"/>
      <c r="C118" s="131"/>
      <c r="D118" s="123" t="s">
        <v>394</v>
      </c>
      <c r="E118" s="129"/>
      <c r="F118" s="129"/>
    </row>
    <row r="119" spans="1:6" s="52" customFormat="1" x14ac:dyDescent="0.3">
      <c r="A119" s="81"/>
      <c r="B119" s="81"/>
      <c r="C119" s="81"/>
      <c r="D119" s="116"/>
      <c r="E119" s="46"/>
      <c r="F119" s="46"/>
    </row>
    <row r="120" spans="1:6" ht="13.5" customHeight="1" x14ac:dyDescent="0.3">
      <c r="A120" s="131"/>
      <c r="B120" s="131"/>
      <c r="C120" s="131"/>
      <c r="D120" s="123" t="s">
        <v>395</v>
      </c>
      <c r="E120" s="129"/>
      <c r="F120" s="129"/>
    </row>
    <row r="121" spans="1:6" ht="13.5" customHeight="1" x14ac:dyDescent="0.3">
      <c r="A121" s="131"/>
      <c r="B121" s="131"/>
      <c r="C121" s="131"/>
      <c r="D121" s="123" t="s">
        <v>396</v>
      </c>
      <c r="E121" s="129"/>
      <c r="F121" s="129"/>
    </row>
    <row r="122" spans="1:6" ht="13.5" customHeight="1" x14ac:dyDescent="0.3">
      <c r="A122" s="131"/>
      <c r="B122" s="131"/>
      <c r="C122" s="131"/>
      <c r="D122" s="123" t="s">
        <v>398</v>
      </c>
      <c r="E122" s="129"/>
      <c r="F122" s="129"/>
    </row>
    <row r="123" spans="1:6" ht="13.5" customHeight="1" x14ac:dyDescent="0.3">
      <c r="A123" s="131"/>
      <c r="B123" s="131"/>
      <c r="C123" s="131"/>
      <c r="D123" s="123" t="s">
        <v>394</v>
      </c>
      <c r="E123" s="129"/>
      <c r="F123" s="129"/>
    </row>
    <row r="124" spans="1:6" ht="13.5" customHeight="1" x14ac:dyDescent="0.3">
      <c r="A124" s="131"/>
      <c r="B124" s="131"/>
      <c r="C124" s="131"/>
      <c r="D124" s="123"/>
      <c r="E124" s="129"/>
      <c r="F124" s="129"/>
    </row>
    <row r="125" spans="1:6" s="52" customFormat="1" x14ac:dyDescent="0.3">
      <c r="A125" s="34">
        <v>3</v>
      </c>
      <c r="B125" s="34"/>
      <c r="C125" s="34"/>
      <c r="D125" s="87" t="s">
        <v>204</v>
      </c>
      <c r="E125" s="39"/>
      <c r="F125" s="39"/>
    </row>
    <row r="126" spans="1:6" s="18" customFormat="1" ht="55.2" x14ac:dyDescent="0.3">
      <c r="A126" s="43" t="s">
        <v>12</v>
      </c>
      <c r="B126" s="43" t="s">
        <v>30</v>
      </c>
      <c r="C126" s="43" t="s">
        <v>152</v>
      </c>
      <c r="D126" s="45" t="s">
        <v>155</v>
      </c>
      <c r="E126" s="43" t="s">
        <v>8</v>
      </c>
      <c r="F126" s="43">
        <v>179.27</v>
      </c>
    </row>
    <row r="127" spans="1:6" s="24" customFormat="1" x14ac:dyDescent="0.3">
      <c r="A127" s="81"/>
      <c r="B127" s="81"/>
      <c r="C127" s="81"/>
      <c r="D127" s="82"/>
      <c r="E127" s="81"/>
      <c r="F127" s="23"/>
    </row>
    <row r="128" spans="1:6" s="24" customFormat="1" x14ac:dyDescent="0.3">
      <c r="A128" s="81"/>
      <c r="B128" s="81"/>
      <c r="C128" s="81"/>
      <c r="D128" s="82" t="s">
        <v>335</v>
      </c>
      <c r="E128" s="81"/>
      <c r="F128" s="23"/>
    </row>
    <row r="129" spans="1:6" ht="27.6" x14ac:dyDescent="0.3">
      <c r="A129" s="78"/>
      <c r="B129" s="78"/>
      <c r="C129" s="78"/>
      <c r="D129" s="82" t="s">
        <v>334</v>
      </c>
      <c r="E129" s="78"/>
      <c r="F129" s="78"/>
    </row>
    <row r="130" spans="1:6" s="24" customFormat="1" x14ac:dyDescent="0.3">
      <c r="A130" s="16"/>
      <c r="B130" s="81"/>
      <c r="C130" s="81"/>
      <c r="D130" s="14"/>
      <c r="E130" s="23"/>
      <c r="F130" s="81"/>
    </row>
    <row r="131" spans="1:6" s="18" customFormat="1" ht="55.2" x14ac:dyDescent="0.3">
      <c r="A131" s="43" t="s">
        <v>168</v>
      </c>
      <c r="B131" s="43" t="s">
        <v>30</v>
      </c>
      <c r="C131" s="43" t="s">
        <v>153</v>
      </c>
      <c r="D131" s="45" t="s">
        <v>156</v>
      </c>
      <c r="E131" s="43" t="s">
        <v>8</v>
      </c>
      <c r="F131" s="43">
        <v>30.16</v>
      </c>
    </row>
    <row r="132" spans="1:6" s="24" customFormat="1" x14ac:dyDescent="0.3">
      <c r="A132" s="81"/>
      <c r="B132" s="81"/>
      <c r="C132" s="81"/>
      <c r="D132" s="82"/>
      <c r="E132" s="81"/>
      <c r="F132" s="23"/>
    </row>
    <row r="133" spans="1:6" s="24" customFormat="1" x14ac:dyDescent="0.3">
      <c r="A133" s="81"/>
      <c r="B133" s="81"/>
      <c r="C133" s="81"/>
      <c r="D133" s="82" t="s">
        <v>337</v>
      </c>
      <c r="E133" s="81"/>
      <c r="F133" s="23"/>
    </row>
    <row r="134" spans="1:6" s="24" customFormat="1" x14ac:dyDescent="0.3">
      <c r="A134" s="81"/>
      <c r="B134" s="81"/>
      <c r="C134" s="81"/>
      <c r="D134" s="82" t="s">
        <v>336</v>
      </c>
      <c r="E134" s="81"/>
      <c r="F134" s="23"/>
    </row>
    <row r="135" spans="1:6" s="24" customFormat="1" x14ac:dyDescent="0.3">
      <c r="A135" s="81"/>
      <c r="B135" s="81"/>
      <c r="C135" s="81"/>
      <c r="D135" s="14"/>
      <c r="E135" s="81"/>
      <c r="F135" s="23"/>
    </row>
    <row r="136" spans="1:6" s="18" customFormat="1" ht="41.4" x14ac:dyDescent="0.3">
      <c r="A136" s="43" t="s">
        <v>169</v>
      </c>
      <c r="B136" s="43" t="s">
        <v>30</v>
      </c>
      <c r="C136" s="43" t="s">
        <v>523</v>
      </c>
      <c r="D136" s="45" t="s">
        <v>524</v>
      </c>
      <c r="E136" s="43" t="s">
        <v>6</v>
      </c>
      <c r="F136" s="143">
        <v>55</v>
      </c>
    </row>
    <row r="137" spans="1:6" s="24" customFormat="1" x14ac:dyDescent="0.3">
      <c r="A137" s="81"/>
      <c r="B137" s="81"/>
      <c r="C137" s="81"/>
      <c r="D137" s="82"/>
      <c r="E137" s="81"/>
      <c r="F137" s="23"/>
    </row>
    <row r="138" spans="1:6" x14ac:dyDescent="0.3">
      <c r="A138" s="33"/>
      <c r="B138" s="33"/>
      <c r="C138" s="33"/>
      <c r="D138" s="14" t="s">
        <v>338</v>
      </c>
      <c r="E138" s="3"/>
      <c r="F138" s="3"/>
    </row>
    <row r="139" spans="1:6" x14ac:dyDescent="0.3">
      <c r="A139" s="33"/>
      <c r="B139" s="33"/>
      <c r="C139" s="33"/>
      <c r="D139" s="82" t="s">
        <v>339</v>
      </c>
      <c r="E139" s="3"/>
      <c r="F139" s="3"/>
    </row>
    <row r="140" spans="1:6" x14ac:dyDescent="0.3">
      <c r="A140" s="33"/>
      <c r="B140" s="33"/>
      <c r="C140" s="33"/>
      <c r="D140" s="14"/>
      <c r="E140" s="3"/>
      <c r="F140" s="3"/>
    </row>
    <row r="141" spans="1:6" s="18" customFormat="1" ht="41.4" x14ac:dyDescent="0.3">
      <c r="A141" s="43" t="s">
        <v>172</v>
      </c>
      <c r="B141" s="43" t="s">
        <v>30</v>
      </c>
      <c r="C141" s="43" t="s">
        <v>525</v>
      </c>
      <c r="D141" s="45" t="s">
        <v>526</v>
      </c>
      <c r="E141" s="43" t="s">
        <v>6</v>
      </c>
      <c r="F141" s="43">
        <v>507.5</v>
      </c>
    </row>
    <row r="142" spans="1:6" s="24" customFormat="1" x14ac:dyDescent="0.3">
      <c r="A142" s="81"/>
      <c r="B142" s="81"/>
      <c r="C142" s="81"/>
      <c r="D142" s="82"/>
      <c r="E142" s="81"/>
      <c r="F142" s="23"/>
    </row>
    <row r="143" spans="1:6" x14ac:dyDescent="0.3">
      <c r="A143" s="85"/>
      <c r="B143" s="85"/>
      <c r="C143" s="85"/>
      <c r="D143" s="31" t="s">
        <v>340</v>
      </c>
      <c r="E143" s="85"/>
      <c r="F143" s="85"/>
    </row>
    <row r="144" spans="1:6" x14ac:dyDescent="0.3">
      <c r="A144" s="125"/>
      <c r="B144" s="125"/>
      <c r="C144" s="125"/>
      <c r="D144" s="31" t="s">
        <v>343</v>
      </c>
      <c r="E144" s="125"/>
      <c r="F144" s="125"/>
    </row>
    <row r="145" spans="1:6" x14ac:dyDescent="0.3">
      <c r="A145" s="125"/>
      <c r="B145" s="125"/>
      <c r="C145" s="125"/>
      <c r="D145" s="31"/>
      <c r="E145" s="125"/>
      <c r="F145" s="125"/>
    </row>
    <row r="146" spans="1:6" x14ac:dyDescent="0.3">
      <c r="A146" s="125"/>
      <c r="B146" s="125"/>
      <c r="C146" s="125"/>
      <c r="D146" s="31" t="s">
        <v>341</v>
      </c>
      <c r="E146" s="125"/>
      <c r="F146" s="125"/>
    </row>
    <row r="147" spans="1:6" x14ac:dyDescent="0.3">
      <c r="A147" s="125"/>
      <c r="B147" s="125"/>
      <c r="C147" s="125"/>
      <c r="D147" s="31" t="s">
        <v>342</v>
      </c>
      <c r="E147" s="125"/>
      <c r="F147" s="125"/>
    </row>
    <row r="148" spans="1:6" x14ac:dyDescent="0.3">
      <c r="A148" s="33"/>
      <c r="B148" s="33"/>
      <c r="C148" s="33"/>
      <c r="D148" s="82"/>
      <c r="E148" s="3"/>
      <c r="F148" s="3"/>
    </row>
    <row r="149" spans="1:6" s="52" customFormat="1" x14ac:dyDescent="0.3">
      <c r="A149" s="34">
        <v>4</v>
      </c>
      <c r="B149" s="34"/>
      <c r="C149" s="34"/>
      <c r="D149" s="39" t="s">
        <v>185</v>
      </c>
      <c r="E149" s="39"/>
      <c r="F149" s="39"/>
    </row>
    <row r="150" spans="1:6" s="18" customFormat="1" ht="27.6" x14ac:dyDescent="0.3">
      <c r="A150" s="43" t="s">
        <v>13</v>
      </c>
      <c r="B150" s="43" t="s">
        <v>30</v>
      </c>
      <c r="C150" s="43" t="s">
        <v>198</v>
      </c>
      <c r="D150" s="45" t="s">
        <v>197</v>
      </c>
      <c r="E150" s="43" t="s">
        <v>6</v>
      </c>
      <c r="F150" s="43">
        <v>835.07</v>
      </c>
    </row>
    <row r="151" spans="1:6" s="24" customFormat="1" x14ac:dyDescent="0.3">
      <c r="A151" s="81"/>
      <c r="B151" s="81"/>
      <c r="C151" s="81"/>
      <c r="D151" s="82"/>
      <c r="E151" s="81"/>
      <c r="F151" s="27"/>
    </row>
    <row r="152" spans="1:6" s="24" customFormat="1" x14ac:dyDescent="0.3">
      <c r="A152" s="81"/>
      <c r="B152" s="81"/>
      <c r="C152" s="81"/>
      <c r="D152" s="82" t="s">
        <v>344</v>
      </c>
      <c r="E152" s="81"/>
      <c r="F152" s="27"/>
    </row>
    <row r="153" spans="1:6" s="52" customFormat="1" x14ac:dyDescent="0.3">
      <c r="A153" s="125"/>
      <c r="B153" s="125"/>
      <c r="C153" s="125"/>
      <c r="D153" s="14" t="s">
        <v>324</v>
      </c>
      <c r="E153" s="125"/>
      <c r="F153" s="125"/>
    </row>
    <row r="154" spans="1:6" s="52" customFormat="1" x14ac:dyDescent="0.3">
      <c r="A154" s="12"/>
      <c r="B154" s="12"/>
      <c r="C154" s="12"/>
      <c r="D154" s="82" t="s">
        <v>351</v>
      </c>
      <c r="E154" s="3"/>
      <c r="F154" s="3"/>
    </row>
    <row r="155" spans="1:6" s="52" customFormat="1" x14ac:dyDescent="0.3">
      <c r="A155" s="12"/>
      <c r="B155" s="12"/>
      <c r="C155" s="12"/>
      <c r="D155" s="82" t="s">
        <v>352</v>
      </c>
      <c r="E155" s="3"/>
      <c r="F155" s="3"/>
    </row>
    <row r="156" spans="1:6" s="52" customFormat="1" x14ac:dyDescent="0.3">
      <c r="A156" s="12"/>
      <c r="B156" s="12"/>
      <c r="C156" s="12"/>
      <c r="D156" s="82" t="s">
        <v>353</v>
      </c>
      <c r="E156" s="3"/>
      <c r="F156" s="3"/>
    </row>
    <row r="157" spans="1:6" s="52" customFormat="1" x14ac:dyDescent="0.3">
      <c r="A157" s="12"/>
      <c r="B157" s="12"/>
      <c r="C157" s="12"/>
      <c r="D157" s="82" t="s">
        <v>354</v>
      </c>
      <c r="E157" s="3"/>
      <c r="F157" s="3"/>
    </row>
    <row r="158" spans="1:6" s="52" customFormat="1" x14ac:dyDescent="0.3">
      <c r="A158" s="12"/>
      <c r="B158" s="12"/>
      <c r="C158" s="12"/>
      <c r="D158" s="82" t="s">
        <v>332</v>
      </c>
      <c r="E158" s="3"/>
      <c r="F158" s="3"/>
    </row>
    <row r="159" spans="1:6" s="52" customFormat="1" x14ac:dyDescent="0.3">
      <c r="A159" s="12"/>
      <c r="B159" s="12"/>
      <c r="C159" s="12"/>
      <c r="D159" s="14"/>
      <c r="E159" s="3"/>
      <c r="F159" s="3"/>
    </row>
    <row r="160" spans="1:6" s="52" customFormat="1" x14ac:dyDescent="0.3">
      <c r="A160" s="12"/>
      <c r="B160" s="12"/>
      <c r="C160" s="12"/>
      <c r="D160" s="14" t="s">
        <v>345</v>
      </c>
      <c r="E160" s="3"/>
      <c r="F160" s="3"/>
    </row>
    <row r="161" spans="1:6" s="52" customFormat="1" x14ac:dyDescent="0.3">
      <c r="A161" s="12"/>
      <c r="B161" s="12"/>
      <c r="C161" s="12"/>
      <c r="D161" s="14" t="s">
        <v>349</v>
      </c>
      <c r="E161" s="3"/>
      <c r="F161" s="3"/>
    </row>
    <row r="162" spans="1:6" s="52" customFormat="1" x14ac:dyDescent="0.3">
      <c r="A162" s="12"/>
      <c r="B162" s="12"/>
      <c r="C162" s="12"/>
      <c r="D162" s="14" t="s">
        <v>350</v>
      </c>
      <c r="E162" s="3"/>
      <c r="F162" s="3"/>
    </row>
    <row r="163" spans="1:6" s="52" customFormat="1" x14ac:dyDescent="0.3">
      <c r="A163" s="12"/>
      <c r="B163" s="12"/>
      <c r="C163" s="12"/>
      <c r="D163" s="14" t="s">
        <v>333</v>
      </c>
      <c r="E163" s="3"/>
      <c r="F163" s="3"/>
    </row>
    <row r="164" spans="1:6" s="24" customFormat="1" x14ac:dyDescent="0.3">
      <c r="A164" s="81"/>
      <c r="B164" s="81"/>
      <c r="C164" s="81"/>
      <c r="D164" s="82"/>
      <c r="E164" s="81"/>
      <c r="F164" s="27"/>
    </row>
    <row r="165" spans="1:6" s="24" customFormat="1" x14ac:dyDescent="0.3">
      <c r="A165" s="81"/>
      <c r="B165" s="81"/>
      <c r="C165" s="81"/>
      <c r="D165" s="82" t="s">
        <v>355</v>
      </c>
      <c r="E165" s="81"/>
      <c r="F165" s="27"/>
    </row>
    <row r="166" spans="1:6" s="24" customFormat="1" x14ac:dyDescent="0.3">
      <c r="A166" s="81"/>
      <c r="B166" s="81"/>
      <c r="C166" s="81"/>
      <c r="D166" s="82" t="s">
        <v>356</v>
      </c>
      <c r="E166" s="81"/>
      <c r="F166" s="27"/>
    </row>
    <row r="167" spans="1:6" s="24" customFormat="1" x14ac:dyDescent="0.3">
      <c r="A167" s="81"/>
      <c r="B167" s="81"/>
      <c r="C167" s="81"/>
      <c r="D167" s="82" t="s">
        <v>357</v>
      </c>
      <c r="E167" s="81"/>
      <c r="F167" s="27"/>
    </row>
    <row r="168" spans="1:6" s="24" customFormat="1" x14ac:dyDescent="0.3">
      <c r="A168" s="81"/>
      <c r="B168" s="81"/>
      <c r="C168" s="81"/>
      <c r="D168" s="24" t="s">
        <v>358</v>
      </c>
      <c r="E168" s="81"/>
      <c r="F168" s="27"/>
    </row>
    <row r="169" spans="1:6" s="24" customFormat="1" x14ac:dyDescent="0.3">
      <c r="A169" s="81"/>
      <c r="B169" s="81"/>
      <c r="C169" s="81"/>
      <c r="D169" s="82" t="s">
        <v>359</v>
      </c>
      <c r="E169" s="81"/>
      <c r="F169" s="27"/>
    </row>
    <row r="170" spans="1:6" s="24" customFormat="1" x14ac:dyDescent="0.3">
      <c r="A170" s="81"/>
      <c r="B170" s="81"/>
      <c r="C170" s="81"/>
      <c r="D170" s="82" t="s">
        <v>360</v>
      </c>
      <c r="E170" s="81"/>
      <c r="F170" s="27"/>
    </row>
    <row r="171" spans="1:6" s="24" customFormat="1" x14ac:dyDescent="0.3">
      <c r="A171" s="81"/>
      <c r="B171" s="81"/>
      <c r="C171" s="81"/>
      <c r="D171" s="82" t="s">
        <v>361</v>
      </c>
      <c r="E171" s="81"/>
      <c r="F171" s="27"/>
    </row>
    <row r="172" spans="1:6" s="24" customFormat="1" x14ac:dyDescent="0.3">
      <c r="A172" s="81"/>
      <c r="B172" s="81"/>
      <c r="C172" s="81"/>
      <c r="D172" s="82" t="s">
        <v>358</v>
      </c>
      <c r="E172" s="81"/>
      <c r="F172" s="27"/>
    </row>
    <row r="173" spans="1:6" s="24" customFormat="1" x14ac:dyDescent="0.3">
      <c r="A173" s="81"/>
      <c r="B173" s="81"/>
      <c r="C173" s="81"/>
      <c r="D173" s="82" t="s">
        <v>372</v>
      </c>
      <c r="E173" s="81"/>
      <c r="F173" s="27"/>
    </row>
    <row r="174" spans="1:6" s="24" customFormat="1" x14ac:dyDescent="0.3">
      <c r="A174" s="81"/>
      <c r="B174" s="81"/>
      <c r="C174" s="81"/>
      <c r="D174" s="82"/>
      <c r="E174" s="81"/>
      <c r="F174" s="27"/>
    </row>
    <row r="175" spans="1:6" s="24" customFormat="1" x14ac:dyDescent="0.3">
      <c r="A175" s="81"/>
      <c r="B175" s="81"/>
      <c r="C175" s="81"/>
      <c r="D175" s="82" t="s">
        <v>362</v>
      </c>
      <c r="E175" s="81"/>
      <c r="F175" s="27"/>
    </row>
    <row r="176" spans="1:6" s="24" customFormat="1" x14ac:dyDescent="0.3">
      <c r="A176" s="81"/>
      <c r="B176" s="81"/>
      <c r="C176" s="81"/>
      <c r="D176" s="24" t="s">
        <v>363</v>
      </c>
      <c r="E176" s="81"/>
      <c r="F176" s="27"/>
    </row>
    <row r="177" spans="1:6" s="24" customFormat="1" x14ac:dyDescent="0.3">
      <c r="A177" s="81"/>
      <c r="B177" s="81"/>
      <c r="C177" s="81"/>
      <c r="D177" s="82" t="s">
        <v>364</v>
      </c>
      <c r="E177" s="81"/>
      <c r="F177" s="27"/>
    </row>
    <row r="178" spans="1:6" s="24" customFormat="1" x14ac:dyDescent="0.3">
      <c r="A178" s="81"/>
      <c r="B178" s="81"/>
      <c r="C178" s="81"/>
      <c r="D178" s="16" t="s">
        <v>363</v>
      </c>
      <c r="E178" s="81"/>
      <c r="F178" s="27"/>
    </row>
    <row r="179" spans="1:6" s="24" customFormat="1" x14ac:dyDescent="0.3">
      <c r="A179" s="81"/>
      <c r="B179" s="81"/>
      <c r="C179" s="81"/>
      <c r="D179" s="16" t="s">
        <v>371</v>
      </c>
      <c r="E179" s="81"/>
      <c r="F179" s="27"/>
    </row>
    <row r="180" spans="1:6" s="24" customFormat="1" x14ac:dyDescent="0.3">
      <c r="A180" s="81"/>
      <c r="B180" s="81"/>
      <c r="C180" s="81"/>
      <c r="D180" s="82"/>
      <c r="E180" s="81"/>
      <c r="F180" s="27"/>
    </row>
    <row r="181" spans="1:6" s="24" customFormat="1" x14ac:dyDescent="0.3">
      <c r="A181" s="81"/>
      <c r="B181" s="81"/>
      <c r="C181" s="81"/>
      <c r="D181" s="82" t="s">
        <v>365</v>
      </c>
      <c r="E181" s="81"/>
      <c r="F181" s="27"/>
    </row>
    <row r="182" spans="1:6" s="24" customFormat="1" x14ac:dyDescent="0.3">
      <c r="A182" s="81"/>
      <c r="B182" s="81"/>
      <c r="C182" s="81"/>
      <c r="D182" s="82" t="s">
        <v>366</v>
      </c>
      <c r="E182" s="81"/>
      <c r="F182" s="27"/>
    </row>
    <row r="183" spans="1:6" s="24" customFormat="1" x14ac:dyDescent="0.3">
      <c r="A183" s="81"/>
      <c r="B183" s="81"/>
      <c r="C183" s="81"/>
      <c r="D183" s="82" t="s">
        <v>367</v>
      </c>
      <c r="E183" s="81"/>
      <c r="F183" s="27"/>
    </row>
    <row r="184" spans="1:6" s="24" customFormat="1" x14ac:dyDescent="0.3">
      <c r="A184" s="81"/>
      <c r="B184" s="81"/>
      <c r="C184" s="81"/>
      <c r="D184" s="82" t="s">
        <v>368</v>
      </c>
      <c r="E184" s="81"/>
      <c r="F184" s="27"/>
    </row>
    <row r="185" spans="1:6" s="24" customFormat="1" x14ac:dyDescent="0.3">
      <c r="A185" s="81"/>
      <c r="B185" s="81"/>
      <c r="C185" s="81"/>
      <c r="D185" s="82" t="s">
        <v>369</v>
      </c>
      <c r="E185" s="81"/>
      <c r="F185" s="27"/>
    </row>
    <row r="186" spans="1:6" s="24" customFormat="1" x14ac:dyDescent="0.3">
      <c r="A186" s="81"/>
      <c r="B186" s="81"/>
      <c r="C186" s="81"/>
      <c r="D186" s="82" t="s">
        <v>370</v>
      </c>
      <c r="E186" s="81"/>
      <c r="F186" s="27"/>
    </row>
    <row r="187" spans="1:6" s="24" customFormat="1" x14ac:dyDescent="0.3">
      <c r="A187" s="81"/>
      <c r="B187" s="81"/>
      <c r="C187" s="81"/>
      <c r="D187" s="82"/>
      <c r="E187" s="81"/>
      <c r="F187" s="27"/>
    </row>
    <row r="188" spans="1:6" s="24" customFormat="1" x14ac:dyDescent="0.3">
      <c r="A188" s="81"/>
      <c r="B188" s="81"/>
      <c r="C188" s="81"/>
      <c r="D188" s="82" t="s">
        <v>373</v>
      </c>
      <c r="E188" s="81"/>
      <c r="F188" s="27"/>
    </row>
    <row r="189" spans="1:6" s="24" customFormat="1" x14ac:dyDescent="0.3">
      <c r="A189" s="81"/>
      <c r="B189" s="81"/>
      <c r="C189" s="81"/>
      <c r="D189" s="82" t="s">
        <v>374</v>
      </c>
      <c r="E189" s="81"/>
      <c r="F189" s="27"/>
    </row>
    <row r="190" spans="1:6" s="24" customFormat="1" x14ac:dyDescent="0.3">
      <c r="A190" s="81"/>
      <c r="B190" s="81"/>
      <c r="C190" s="81"/>
      <c r="D190" s="82" t="s">
        <v>375</v>
      </c>
      <c r="E190" s="81"/>
      <c r="F190" s="27"/>
    </row>
    <row r="191" spans="1:6" s="24" customFormat="1" x14ac:dyDescent="0.3">
      <c r="A191" s="81"/>
      <c r="B191" s="81"/>
      <c r="C191" s="81"/>
      <c r="D191" s="82"/>
      <c r="E191" s="81"/>
      <c r="F191" s="27"/>
    </row>
    <row r="192" spans="1:6" s="24" customFormat="1" x14ac:dyDescent="0.3">
      <c r="A192" s="81"/>
      <c r="B192" s="81"/>
      <c r="C192" s="81"/>
      <c r="D192" s="82" t="s">
        <v>376</v>
      </c>
      <c r="E192" s="81"/>
      <c r="F192" s="27"/>
    </row>
    <row r="193" spans="1:6" s="24" customFormat="1" x14ac:dyDescent="0.3">
      <c r="A193" s="81"/>
      <c r="B193" s="81"/>
      <c r="C193" s="81"/>
      <c r="D193" s="82" t="s">
        <v>377</v>
      </c>
      <c r="E193" s="81"/>
      <c r="F193" s="27"/>
    </row>
    <row r="194" spans="1:6" x14ac:dyDescent="0.3">
      <c r="A194" s="78"/>
      <c r="B194" s="78"/>
      <c r="C194" s="78"/>
      <c r="D194" s="82" t="s">
        <v>378</v>
      </c>
      <c r="E194" s="78"/>
      <c r="F194" s="78"/>
    </row>
    <row r="195" spans="1:6" x14ac:dyDescent="0.3">
      <c r="A195" s="125"/>
      <c r="B195" s="125"/>
      <c r="C195" s="125"/>
      <c r="D195" s="82" t="s">
        <v>379</v>
      </c>
      <c r="E195" s="125"/>
      <c r="F195" s="125"/>
    </row>
    <row r="196" spans="1:6" x14ac:dyDescent="0.3">
      <c r="A196" s="125"/>
      <c r="B196" s="125"/>
      <c r="C196" s="125"/>
      <c r="D196" s="82"/>
      <c r="E196" s="125"/>
      <c r="F196" s="125"/>
    </row>
    <row r="197" spans="1:6" x14ac:dyDescent="0.3">
      <c r="A197" s="125"/>
      <c r="B197" s="125"/>
      <c r="C197" s="125"/>
      <c r="D197" s="82" t="s">
        <v>380</v>
      </c>
      <c r="E197" s="125"/>
      <c r="F197" s="125"/>
    </row>
    <row r="198" spans="1:6" x14ac:dyDescent="0.3">
      <c r="A198" s="125"/>
      <c r="B198" s="125"/>
      <c r="C198" s="125"/>
      <c r="D198" s="82" t="s">
        <v>357</v>
      </c>
      <c r="E198" s="125"/>
      <c r="F198" s="125"/>
    </row>
    <row r="199" spans="1:6" x14ac:dyDescent="0.3">
      <c r="A199" s="125"/>
      <c r="B199" s="125"/>
      <c r="C199" s="125"/>
      <c r="D199" s="82" t="s">
        <v>381</v>
      </c>
      <c r="E199" s="125"/>
      <c r="F199" s="125"/>
    </row>
    <row r="200" spans="1:6" x14ac:dyDescent="0.3">
      <c r="A200" s="125"/>
      <c r="B200" s="125"/>
      <c r="C200" s="125"/>
      <c r="D200" s="82"/>
      <c r="E200" s="125"/>
      <c r="F200" s="125"/>
    </row>
    <row r="201" spans="1:6" x14ac:dyDescent="0.3">
      <c r="A201" s="125"/>
      <c r="B201" s="125"/>
      <c r="C201" s="125"/>
      <c r="D201" s="82" t="s">
        <v>382</v>
      </c>
      <c r="E201" s="125"/>
      <c r="F201" s="125"/>
    </row>
    <row r="202" spans="1:6" x14ac:dyDescent="0.3">
      <c r="A202" s="125"/>
      <c r="B202" s="125"/>
      <c r="C202" s="125"/>
      <c r="D202" s="82"/>
      <c r="E202" s="125"/>
      <c r="F202" s="125"/>
    </row>
    <row r="203" spans="1:6" x14ac:dyDescent="0.3">
      <c r="A203" s="125"/>
      <c r="B203" s="125"/>
      <c r="C203" s="125"/>
      <c r="D203" s="82" t="s">
        <v>383</v>
      </c>
      <c r="E203" s="125"/>
      <c r="F203" s="125"/>
    </row>
    <row r="204" spans="1:6" x14ac:dyDescent="0.3">
      <c r="A204" s="125"/>
      <c r="B204" s="125"/>
      <c r="C204" s="125"/>
      <c r="D204" s="82" t="s">
        <v>357</v>
      </c>
      <c r="E204" s="125"/>
      <c r="F204" s="125"/>
    </row>
    <row r="205" spans="1:6" x14ac:dyDescent="0.3">
      <c r="A205" s="125"/>
      <c r="B205" s="125"/>
      <c r="C205" s="125"/>
      <c r="D205" s="82" t="s">
        <v>381</v>
      </c>
      <c r="E205" s="125"/>
      <c r="F205" s="125"/>
    </row>
    <row r="206" spans="1:6" x14ac:dyDescent="0.3">
      <c r="A206" s="125"/>
      <c r="B206" s="125"/>
      <c r="C206" s="125"/>
      <c r="D206" s="82"/>
      <c r="E206" s="125"/>
      <c r="F206" s="125"/>
    </row>
    <row r="207" spans="1:6" x14ac:dyDescent="0.3">
      <c r="A207" s="125"/>
      <c r="B207" s="125"/>
      <c r="C207" s="125"/>
      <c r="D207" s="82" t="s">
        <v>382</v>
      </c>
      <c r="E207" s="125"/>
      <c r="F207" s="125"/>
    </row>
    <row r="208" spans="1:6" x14ac:dyDescent="0.3">
      <c r="A208" s="125"/>
      <c r="B208" s="125"/>
      <c r="C208" s="125"/>
      <c r="D208" s="82"/>
      <c r="E208" s="125"/>
      <c r="F208" s="125"/>
    </row>
    <row r="209" spans="1:6" x14ac:dyDescent="0.3">
      <c r="A209" s="125"/>
      <c r="B209" s="125"/>
      <c r="C209" s="125"/>
      <c r="D209" s="82" t="s">
        <v>384</v>
      </c>
      <c r="E209" s="125"/>
      <c r="F209" s="125"/>
    </row>
    <row r="210" spans="1:6" x14ac:dyDescent="0.3">
      <c r="A210" s="125"/>
      <c r="B210" s="125"/>
      <c r="C210" s="125"/>
      <c r="D210" s="82" t="s">
        <v>385</v>
      </c>
      <c r="E210" s="125"/>
      <c r="F210" s="125"/>
    </row>
    <row r="211" spans="1:6" x14ac:dyDescent="0.3">
      <c r="A211" s="125"/>
      <c r="B211" s="125"/>
      <c r="C211" s="125"/>
      <c r="D211" s="82" t="s">
        <v>386</v>
      </c>
      <c r="E211" s="125"/>
      <c r="F211" s="125"/>
    </row>
    <row r="212" spans="1:6" x14ac:dyDescent="0.3">
      <c r="A212" s="125"/>
      <c r="B212" s="125"/>
      <c r="C212" s="125"/>
      <c r="D212" s="82"/>
      <c r="E212" s="125"/>
      <c r="F212" s="125"/>
    </row>
    <row r="213" spans="1:6" x14ac:dyDescent="0.3">
      <c r="A213" s="125"/>
      <c r="B213" s="125"/>
      <c r="C213" s="125"/>
      <c r="D213" s="82" t="s">
        <v>438</v>
      </c>
      <c r="E213" s="125"/>
      <c r="F213" s="125"/>
    </row>
    <row r="214" spans="1:6" x14ac:dyDescent="0.3">
      <c r="A214" s="125"/>
      <c r="B214" s="125"/>
      <c r="C214" s="125"/>
      <c r="D214" s="82" t="s">
        <v>387</v>
      </c>
      <c r="E214" s="125"/>
      <c r="F214" s="125"/>
    </row>
    <row r="215" spans="1:6" ht="27.6" x14ac:dyDescent="0.3">
      <c r="A215" s="125"/>
      <c r="B215" s="125"/>
      <c r="C215" s="125"/>
      <c r="D215" s="82" t="s">
        <v>389</v>
      </c>
      <c r="E215" s="125"/>
      <c r="F215" s="125"/>
    </row>
    <row r="216" spans="1:6" x14ac:dyDescent="0.3">
      <c r="A216" s="125"/>
      <c r="B216" s="125"/>
      <c r="C216" s="125"/>
      <c r="D216" s="82" t="s">
        <v>388</v>
      </c>
      <c r="E216" s="125"/>
      <c r="F216" s="125"/>
    </row>
    <row r="217" spans="1:6" x14ac:dyDescent="0.3">
      <c r="A217" s="125"/>
      <c r="B217" s="125"/>
      <c r="C217" s="125"/>
      <c r="D217" s="82" t="s">
        <v>390</v>
      </c>
      <c r="E217" s="125"/>
      <c r="F217" s="125"/>
    </row>
    <row r="218" spans="1:6" x14ac:dyDescent="0.3">
      <c r="A218" s="129"/>
      <c r="B218" s="129"/>
      <c r="C218" s="129"/>
      <c r="D218" s="82"/>
      <c r="E218" s="129"/>
      <c r="F218" s="129"/>
    </row>
    <row r="219" spans="1:6" x14ac:dyDescent="0.3">
      <c r="A219" s="129"/>
      <c r="B219" s="129"/>
      <c r="C219" s="129"/>
      <c r="D219" s="82" t="s">
        <v>439</v>
      </c>
      <c r="E219" s="129"/>
      <c r="F219" s="129"/>
    </row>
    <row r="220" spans="1:6" ht="27.6" x14ac:dyDescent="0.3">
      <c r="A220" s="129"/>
      <c r="B220" s="129"/>
      <c r="C220" s="129"/>
      <c r="D220" s="82" t="s">
        <v>440</v>
      </c>
      <c r="E220" s="129"/>
      <c r="F220" s="129"/>
    </row>
    <row r="221" spans="1:6" x14ac:dyDescent="0.3">
      <c r="A221" s="129"/>
      <c r="B221" s="129"/>
      <c r="C221" s="129"/>
      <c r="D221" s="82"/>
      <c r="E221" s="129"/>
      <c r="F221" s="129"/>
    </row>
    <row r="222" spans="1:6" x14ac:dyDescent="0.3">
      <c r="A222" s="125"/>
      <c r="B222" s="125"/>
      <c r="C222" s="125"/>
      <c r="D222" s="82" t="s">
        <v>441</v>
      </c>
      <c r="E222" s="125"/>
      <c r="F222" s="125"/>
    </row>
    <row r="223" spans="1:6" x14ac:dyDescent="0.3">
      <c r="A223" s="125"/>
      <c r="B223" s="125"/>
      <c r="C223" s="125"/>
      <c r="D223" s="82"/>
      <c r="E223" s="125"/>
      <c r="F223" s="125"/>
    </row>
    <row r="224" spans="1:6" x14ac:dyDescent="0.3">
      <c r="A224" s="86"/>
      <c r="B224" s="86"/>
      <c r="C224" s="86"/>
      <c r="D224" s="44"/>
      <c r="E224" s="86"/>
      <c r="F224" s="86"/>
    </row>
    <row r="225" spans="1:6" s="18" customFormat="1" ht="27.6" x14ac:dyDescent="0.3">
      <c r="A225" s="43" t="s">
        <v>14</v>
      </c>
      <c r="B225" s="43" t="s">
        <v>30</v>
      </c>
      <c r="C225" s="43" t="s">
        <v>196</v>
      </c>
      <c r="D225" s="45" t="s">
        <v>195</v>
      </c>
      <c r="E225" s="43" t="s">
        <v>8</v>
      </c>
      <c r="F225" s="43">
        <v>109.3</v>
      </c>
    </row>
    <row r="226" spans="1:6" s="24" customFormat="1" x14ac:dyDescent="0.3">
      <c r="A226" s="81"/>
      <c r="B226" s="81"/>
      <c r="C226" s="81"/>
      <c r="D226" s="82"/>
      <c r="E226" s="81"/>
      <c r="F226" s="27"/>
    </row>
    <row r="227" spans="1:6" x14ac:dyDescent="0.3">
      <c r="A227" s="91"/>
      <c r="B227" s="91"/>
      <c r="C227" s="91"/>
      <c r="D227" s="14" t="s">
        <v>404</v>
      </c>
      <c r="E227" s="91"/>
      <c r="F227" s="91"/>
    </row>
    <row r="228" spans="1:6" x14ac:dyDescent="0.3">
      <c r="A228" s="129"/>
      <c r="B228" s="129"/>
      <c r="C228" s="129"/>
      <c r="D228" s="44" t="s">
        <v>405</v>
      </c>
      <c r="E228" s="129"/>
      <c r="F228" s="129"/>
    </row>
    <row r="229" spans="1:6" x14ac:dyDescent="0.3">
      <c r="A229" s="129"/>
      <c r="B229" s="129"/>
      <c r="C229" s="129"/>
      <c r="D229" s="129"/>
      <c r="E229" s="129"/>
      <c r="F229" s="129"/>
    </row>
    <row r="230" spans="1:6" s="18" customFormat="1" ht="55.2" x14ac:dyDescent="0.3">
      <c r="A230" s="43" t="s">
        <v>148</v>
      </c>
      <c r="B230" s="43" t="s">
        <v>30</v>
      </c>
      <c r="C230" s="43" t="s">
        <v>407</v>
      </c>
      <c r="D230" s="45" t="s">
        <v>406</v>
      </c>
      <c r="E230" s="43" t="s">
        <v>6</v>
      </c>
      <c r="F230" s="43">
        <v>63.96</v>
      </c>
    </row>
    <row r="231" spans="1:6" s="24" customFormat="1" x14ac:dyDescent="0.3">
      <c r="A231" s="81"/>
      <c r="B231" s="81"/>
      <c r="C231" s="81"/>
      <c r="D231" s="82"/>
      <c r="E231" s="81"/>
      <c r="F231" s="27"/>
    </row>
    <row r="232" spans="1:6" ht="27.6" x14ac:dyDescent="0.3">
      <c r="A232" s="129"/>
      <c r="B232" s="129"/>
      <c r="C232" s="129"/>
      <c r="D232" s="82" t="s">
        <v>408</v>
      </c>
      <c r="E232" s="129"/>
      <c r="F232" s="129"/>
    </row>
    <row r="233" spans="1:6" ht="27.6" x14ac:dyDescent="0.3">
      <c r="A233" s="129"/>
      <c r="B233" s="129"/>
      <c r="C233" s="129"/>
      <c r="D233" s="82" t="s">
        <v>409</v>
      </c>
      <c r="E233" s="129"/>
      <c r="F233" s="129"/>
    </row>
    <row r="234" spans="1:6" x14ac:dyDescent="0.3">
      <c r="A234" s="129"/>
      <c r="B234" s="129"/>
      <c r="C234" s="129"/>
      <c r="D234" s="129"/>
      <c r="E234" s="129"/>
      <c r="F234" s="129"/>
    </row>
    <row r="235" spans="1:6" s="18" customFormat="1" ht="27.6" x14ac:dyDescent="0.3">
      <c r="A235" s="43" t="s">
        <v>150</v>
      </c>
      <c r="B235" s="43" t="s">
        <v>30</v>
      </c>
      <c r="C235" s="43" t="s">
        <v>411</v>
      </c>
      <c r="D235" s="45" t="s">
        <v>410</v>
      </c>
      <c r="E235" s="43" t="s">
        <v>6</v>
      </c>
      <c r="F235" s="43">
        <v>46.65</v>
      </c>
    </row>
    <row r="236" spans="1:6" s="24" customFormat="1" x14ac:dyDescent="0.3">
      <c r="A236" s="81"/>
      <c r="B236" s="81"/>
      <c r="C236" s="81"/>
      <c r="D236" s="82"/>
      <c r="E236" s="81"/>
      <c r="F236" s="23"/>
    </row>
    <row r="237" spans="1:6" s="24" customFormat="1" x14ac:dyDescent="0.3">
      <c r="A237" s="81"/>
      <c r="B237" s="81"/>
      <c r="C237" s="81"/>
      <c r="D237" s="82" t="s">
        <v>412</v>
      </c>
      <c r="E237" s="81"/>
      <c r="F237" s="23"/>
    </row>
    <row r="238" spans="1:6" x14ac:dyDescent="0.3">
      <c r="A238" s="129"/>
      <c r="B238" s="129"/>
      <c r="C238" s="129"/>
      <c r="D238" s="82" t="s">
        <v>413</v>
      </c>
      <c r="E238" s="129"/>
      <c r="F238" s="129"/>
    </row>
    <row r="239" spans="1:6" x14ac:dyDescent="0.3">
      <c r="A239" s="129"/>
      <c r="B239" s="129"/>
      <c r="C239" s="129"/>
      <c r="D239" s="44" t="s">
        <v>414</v>
      </c>
      <c r="E239" s="129"/>
      <c r="F239" s="129"/>
    </row>
    <row r="240" spans="1:6" x14ac:dyDescent="0.3">
      <c r="A240" s="129"/>
      <c r="B240" s="129"/>
      <c r="C240" s="129"/>
      <c r="D240" s="44" t="s">
        <v>415</v>
      </c>
      <c r="E240" s="129"/>
      <c r="F240" s="129"/>
    </row>
    <row r="241" spans="1:6" x14ac:dyDescent="0.3">
      <c r="A241" s="129"/>
      <c r="B241" s="129"/>
      <c r="C241" s="129"/>
      <c r="D241" s="129"/>
      <c r="E241" s="129"/>
      <c r="F241" s="129"/>
    </row>
    <row r="242" spans="1:6" x14ac:dyDescent="0.3">
      <c r="A242" s="129"/>
      <c r="B242" s="129"/>
      <c r="C242" s="129"/>
      <c r="D242" s="82" t="s">
        <v>416</v>
      </c>
      <c r="E242" s="129"/>
      <c r="F242" s="129"/>
    </row>
    <row r="243" spans="1:6" x14ac:dyDescent="0.3">
      <c r="A243" s="129"/>
      <c r="B243" s="129"/>
      <c r="C243" s="129"/>
      <c r="D243" s="82" t="s">
        <v>417</v>
      </c>
      <c r="E243" s="129"/>
      <c r="F243" s="129"/>
    </row>
    <row r="244" spans="1:6" x14ac:dyDescent="0.3">
      <c r="A244" s="129"/>
      <c r="B244" s="129"/>
      <c r="C244" s="129"/>
      <c r="D244" s="44" t="s">
        <v>414</v>
      </c>
      <c r="E244" s="129"/>
      <c r="F244" s="129"/>
    </row>
    <row r="245" spans="1:6" x14ac:dyDescent="0.3">
      <c r="A245" s="129"/>
      <c r="B245" s="129"/>
      <c r="C245" s="129"/>
      <c r="D245" s="44" t="s">
        <v>415</v>
      </c>
      <c r="E245" s="129"/>
      <c r="F245" s="129"/>
    </row>
    <row r="246" spans="1:6" x14ac:dyDescent="0.3">
      <c r="A246" s="129"/>
      <c r="B246" s="129"/>
      <c r="C246" s="129"/>
      <c r="D246" s="129"/>
      <c r="E246" s="129"/>
      <c r="F246" s="129"/>
    </row>
    <row r="247" spans="1:6" x14ac:dyDescent="0.3">
      <c r="A247" s="129"/>
      <c r="B247" s="129"/>
      <c r="C247" s="129"/>
      <c r="D247" s="44" t="s">
        <v>418</v>
      </c>
      <c r="E247" s="129"/>
      <c r="F247" s="129"/>
    </row>
    <row r="248" spans="1:6" x14ac:dyDescent="0.3">
      <c r="A248" s="129"/>
      <c r="B248" s="129"/>
      <c r="C248" s="129"/>
      <c r="D248" s="44" t="s">
        <v>419</v>
      </c>
      <c r="E248" s="129"/>
      <c r="F248" s="129"/>
    </row>
    <row r="249" spans="1:6" x14ac:dyDescent="0.3">
      <c r="A249" s="129"/>
      <c r="B249" s="129"/>
      <c r="C249" s="129"/>
      <c r="D249" s="129"/>
      <c r="E249" s="129"/>
      <c r="F249" s="129"/>
    </row>
    <row r="250" spans="1:6" s="18" customFormat="1" ht="27.6" x14ac:dyDescent="0.3">
      <c r="A250" s="43" t="s">
        <v>422</v>
      </c>
      <c r="B250" s="43" t="s">
        <v>30</v>
      </c>
      <c r="C250" s="43" t="s">
        <v>421</v>
      </c>
      <c r="D250" s="45" t="s">
        <v>420</v>
      </c>
      <c r="E250" s="43" t="s">
        <v>6</v>
      </c>
      <c r="F250" s="43">
        <v>54.74</v>
      </c>
    </row>
    <row r="251" spans="1:6" s="24" customFormat="1" x14ac:dyDescent="0.3">
      <c r="A251" s="81"/>
      <c r="B251" s="81"/>
      <c r="C251" s="81"/>
      <c r="D251" s="82"/>
      <c r="E251" s="81"/>
      <c r="F251" s="23"/>
    </row>
    <row r="252" spans="1:6" s="24" customFormat="1" x14ac:dyDescent="0.3">
      <c r="A252" s="14"/>
      <c r="B252" s="14"/>
      <c r="C252" s="14"/>
      <c r="D252" s="82" t="s">
        <v>423</v>
      </c>
      <c r="E252" s="14"/>
      <c r="F252" s="132"/>
    </row>
    <row r="253" spans="1:6" x14ac:dyDescent="0.3">
      <c r="A253" s="44"/>
      <c r="B253" s="44"/>
      <c r="C253" s="44"/>
      <c r="D253" s="82" t="s">
        <v>424</v>
      </c>
      <c r="E253" s="44"/>
      <c r="F253" s="44"/>
    </row>
    <row r="254" spans="1:6" x14ac:dyDescent="0.3">
      <c r="A254" s="44"/>
      <c r="B254" s="44"/>
      <c r="C254" s="44"/>
      <c r="D254" s="44"/>
      <c r="E254" s="44"/>
      <c r="F254" s="44"/>
    </row>
    <row r="255" spans="1:6" x14ac:dyDescent="0.3">
      <c r="A255" s="44"/>
      <c r="B255" s="44"/>
      <c r="C255" s="44"/>
      <c r="D255" s="82" t="s">
        <v>425</v>
      </c>
      <c r="E255" s="44"/>
      <c r="F255" s="44"/>
    </row>
    <row r="256" spans="1:6" x14ac:dyDescent="0.3">
      <c r="A256" s="44"/>
      <c r="B256" s="44"/>
      <c r="C256" s="44"/>
      <c r="D256" s="82" t="s">
        <v>424</v>
      </c>
      <c r="E256" s="44"/>
      <c r="F256" s="44"/>
    </row>
    <row r="257" spans="1:6" x14ac:dyDescent="0.3">
      <c r="A257" s="44"/>
      <c r="B257" s="44"/>
      <c r="C257" s="44"/>
      <c r="D257" s="44"/>
      <c r="E257" s="44"/>
      <c r="F257" s="44"/>
    </row>
    <row r="258" spans="1:6" x14ac:dyDescent="0.3">
      <c r="A258" s="44"/>
      <c r="B258" s="44"/>
      <c r="C258" s="44"/>
      <c r="D258" s="44" t="s">
        <v>418</v>
      </c>
      <c r="E258" s="44"/>
      <c r="F258" s="44"/>
    </row>
    <row r="259" spans="1:6" x14ac:dyDescent="0.3">
      <c r="A259" s="44"/>
      <c r="B259" s="44"/>
      <c r="C259" s="44"/>
      <c r="D259" s="44" t="s">
        <v>426</v>
      </c>
      <c r="E259" s="44"/>
      <c r="F259" s="44"/>
    </row>
    <row r="260" spans="1:6" x14ac:dyDescent="0.3">
      <c r="A260" s="44"/>
      <c r="B260" s="44"/>
      <c r="C260" s="44"/>
      <c r="D260" s="44"/>
      <c r="E260" s="44"/>
      <c r="F260" s="44"/>
    </row>
    <row r="261" spans="1:6" ht="27.6" x14ac:dyDescent="0.3">
      <c r="A261" s="43" t="s">
        <v>597</v>
      </c>
      <c r="B261" s="43" t="s">
        <v>30</v>
      </c>
      <c r="C261" s="43" t="s">
        <v>598</v>
      </c>
      <c r="D261" s="45" t="s">
        <v>599</v>
      </c>
      <c r="E261" s="43" t="s">
        <v>6</v>
      </c>
      <c r="F261" s="43">
        <v>267.73</v>
      </c>
    </row>
    <row r="262" spans="1:6" x14ac:dyDescent="0.3">
      <c r="A262" s="81"/>
      <c r="B262" s="81"/>
      <c r="C262" s="81"/>
      <c r="D262" s="82"/>
      <c r="E262" s="81"/>
      <c r="F262" s="23"/>
    </row>
    <row r="263" spans="1:6" ht="27.6" x14ac:dyDescent="0.3">
      <c r="A263" s="14"/>
      <c r="B263" s="14"/>
      <c r="C263" s="14"/>
      <c r="D263" s="82" t="s">
        <v>607</v>
      </c>
      <c r="E263" s="14"/>
      <c r="F263" s="132"/>
    </row>
    <row r="264" spans="1:6" x14ac:dyDescent="0.3">
      <c r="A264" s="44"/>
      <c r="B264" s="44"/>
      <c r="C264" s="44"/>
      <c r="D264" s="82" t="s">
        <v>608</v>
      </c>
      <c r="E264" s="44"/>
      <c r="F264" s="44"/>
    </row>
    <row r="265" spans="1:6" x14ac:dyDescent="0.3">
      <c r="A265" s="44"/>
      <c r="B265" s="44"/>
      <c r="C265" s="44"/>
      <c r="D265" s="44"/>
      <c r="E265" s="44"/>
      <c r="F265" s="44"/>
    </row>
    <row r="266" spans="1:6" s="52" customFormat="1" x14ac:dyDescent="0.3">
      <c r="A266" s="130">
        <v>5</v>
      </c>
      <c r="B266" s="130"/>
      <c r="C266" s="130"/>
      <c r="D266" s="39" t="s">
        <v>247</v>
      </c>
      <c r="E266" s="39"/>
      <c r="F266" s="39"/>
    </row>
    <row r="267" spans="1:6" s="18" customFormat="1" ht="27.6" x14ac:dyDescent="0.3">
      <c r="A267" s="43" t="s">
        <v>15</v>
      </c>
      <c r="B267" s="43" t="s">
        <v>30</v>
      </c>
      <c r="C267" s="43" t="s">
        <v>229</v>
      </c>
      <c r="D267" s="45" t="s">
        <v>230</v>
      </c>
      <c r="E267" s="43" t="s">
        <v>6</v>
      </c>
      <c r="F267" s="43">
        <v>15.99</v>
      </c>
    </row>
    <row r="268" spans="1:6" s="24" customFormat="1" x14ac:dyDescent="0.3">
      <c r="A268" s="81"/>
      <c r="B268" s="81"/>
      <c r="C268" s="81"/>
      <c r="D268" s="82"/>
      <c r="E268" s="81"/>
      <c r="F268" s="27"/>
    </row>
    <row r="269" spans="1:6" s="24" customFormat="1" x14ac:dyDescent="0.3">
      <c r="A269" s="81"/>
      <c r="B269" s="81"/>
      <c r="C269" s="81"/>
      <c r="D269" s="82" t="s">
        <v>427</v>
      </c>
      <c r="E269" s="81"/>
      <c r="F269" s="27"/>
    </row>
    <row r="270" spans="1:6" s="52" customFormat="1" x14ac:dyDescent="0.3">
      <c r="A270" s="129"/>
      <c r="B270" s="129"/>
      <c r="C270" s="129"/>
      <c r="D270" s="82" t="s">
        <v>428</v>
      </c>
      <c r="E270" s="129"/>
      <c r="F270" s="129"/>
    </row>
    <row r="271" spans="1:6" s="52" customFormat="1" x14ac:dyDescent="0.3">
      <c r="A271" s="12"/>
      <c r="B271" s="12"/>
      <c r="C271" s="12"/>
      <c r="D271" s="82"/>
      <c r="E271" s="3"/>
      <c r="F271" s="3"/>
    </row>
    <row r="272" spans="1:6" s="18" customFormat="1" ht="41.4" x14ac:dyDescent="0.3">
      <c r="A272" s="43" t="s">
        <v>186</v>
      </c>
      <c r="B272" s="43" t="s">
        <v>30</v>
      </c>
      <c r="C272" s="43" t="s">
        <v>236</v>
      </c>
      <c r="D272" s="45" t="s">
        <v>235</v>
      </c>
      <c r="E272" s="43" t="s">
        <v>1</v>
      </c>
      <c r="F272" s="43">
        <v>11</v>
      </c>
    </row>
    <row r="273" spans="1:6" s="24" customFormat="1" x14ac:dyDescent="0.3">
      <c r="A273" s="81"/>
      <c r="B273" s="81"/>
      <c r="C273" s="81"/>
      <c r="D273" s="82"/>
      <c r="E273" s="81"/>
      <c r="F273" s="27"/>
    </row>
    <row r="274" spans="1:6" s="52" customFormat="1" x14ac:dyDescent="0.3">
      <c r="A274" s="12"/>
      <c r="B274" s="12"/>
      <c r="C274" s="12"/>
      <c r="D274" s="82"/>
      <c r="E274" s="3"/>
      <c r="F274" s="3"/>
    </row>
    <row r="275" spans="1:6" s="52" customFormat="1" x14ac:dyDescent="0.3">
      <c r="A275" s="12"/>
      <c r="B275" s="12"/>
      <c r="C275" s="12"/>
      <c r="D275" s="82" t="s">
        <v>412</v>
      </c>
      <c r="E275" s="3"/>
      <c r="F275" s="3"/>
    </row>
    <row r="276" spans="1:6" s="52" customFormat="1" x14ac:dyDescent="0.3">
      <c r="A276" s="12"/>
      <c r="B276" s="12"/>
      <c r="C276" s="12"/>
      <c r="D276" s="82" t="s">
        <v>429</v>
      </c>
      <c r="E276" s="3"/>
      <c r="F276" s="3"/>
    </row>
    <row r="277" spans="1:6" s="52" customFormat="1" x14ac:dyDescent="0.3">
      <c r="A277" s="12"/>
      <c r="B277" s="12"/>
      <c r="C277" s="12"/>
      <c r="D277" s="129"/>
      <c r="E277" s="3"/>
      <c r="F277" s="3"/>
    </row>
    <row r="278" spans="1:6" s="52" customFormat="1" x14ac:dyDescent="0.3">
      <c r="A278" s="12"/>
      <c r="B278" s="12"/>
      <c r="C278" s="12"/>
      <c r="D278" s="82" t="s">
        <v>416</v>
      </c>
      <c r="E278" s="3"/>
      <c r="F278" s="3"/>
    </row>
    <row r="279" spans="1:6" s="52" customFormat="1" x14ac:dyDescent="0.3">
      <c r="A279" s="12"/>
      <c r="B279" s="12"/>
      <c r="C279" s="12"/>
      <c r="D279" s="82" t="s">
        <v>430</v>
      </c>
      <c r="E279" s="3"/>
      <c r="F279" s="3"/>
    </row>
    <row r="280" spans="1:6" s="52" customFormat="1" x14ac:dyDescent="0.3">
      <c r="A280" s="12"/>
      <c r="B280" s="12"/>
      <c r="C280" s="12"/>
      <c r="D280" s="44"/>
      <c r="E280" s="3"/>
      <c r="F280" s="3"/>
    </row>
    <row r="281" spans="1:6" s="24" customFormat="1" x14ac:dyDescent="0.3">
      <c r="A281" s="81"/>
      <c r="B281" s="81"/>
      <c r="C281" s="81"/>
      <c r="D281" s="44" t="s">
        <v>418</v>
      </c>
      <c r="E281" s="81"/>
      <c r="F281" s="27"/>
    </row>
    <row r="282" spans="1:6" s="24" customFormat="1" x14ac:dyDescent="0.3">
      <c r="A282" s="81"/>
      <c r="B282" s="81"/>
      <c r="C282" s="81"/>
      <c r="D282" s="44" t="s">
        <v>431</v>
      </c>
      <c r="E282" s="81"/>
      <c r="F282" s="27"/>
    </row>
    <row r="283" spans="1:6" s="24" customFormat="1" x14ac:dyDescent="0.3">
      <c r="A283" s="81"/>
      <c r="B283" s="81"/>
      <c r="C283" s="81"/>
      <c r="E283" s="81"/>
      <c r="F283" s="27"/>
    </row>
    <row r="284" spans="1:6" s="18" customFormat="1" ht="41.4" x14ac:dyDescent="0.3">
      <c r="A284" s="43" t="s">
        <v>187</v>
      </c>
      <c r="B284" s="43" t="s">
        <v>30</v>
      </c>
      <c r="C284" s="43" t="s">
        <v>234</v>
      </c>
      <c r="D284" s="45" t="s">
        <v>233</v>
      </c>
      <c r="E284" s="43" t="s">
        <v>1</v>
      </c>
      <c r="F284" s="43">
        <v>4</v>
      </c>
    </row>
    <row r="285" spans="1:6" s="24" customFormat="1" x14ac:dyDescent="0.3">
      <c r="A285" s="81"/>
      <c r="B285" s="81"/>
      <c r="C285" s="81"/>
      <c r="D285" s="82"/>
      <c r="E285" s="81"/>
      <c r="F285" s="27"/>
    </row>
    <row r="286" spans="1:6" s="24" customFormat="1" x14ac:dyDescent="0.3">
      <c r="A286" s="81"/>
      <c r="B286" s="81"/>
      <c r="C286" s="81"/>
      <c r="D286" s="82" t="s">
        <v>412</v>
      </c>
      <c r="E286" s="81"/>
      <c r="F286" s="27"/>
    </row>
    <row r="287" spans="1:6" s="24" customFormat="1" x14ac:dyDescent="0.3">
      <c r="A287" s="81"/>
      <c r="B287" s="81"/>
      <c r="C287" s="81"/>
      <c r="D287" s="82" t="s">
        <v>431</v>
      </c>
      <c r="E287" s="81"/>
      <c r="F287" s="27"/>
    </row>
    <row r="288" spans="1:6" s="24" customFormat="1" x14ac:dyDescent="0.3">
      <c r="A288" s="81"/>
      <c r="B288" s="81"/>
      <c r="C288" s="81"/>
      <c r="D288" s="129"/>
      <c r="E288" s="81"/>
      <c r="F288" s="27"/>
    </row>
    <row r="289" spans="1:6" s="24" customFormat="1" x14ac:dyDescent="0.3">
      <c r="A289" s="81"/>
      <c r="B289" s="81"/>
      <c r="C289" s="81"/>
      <c r="D289" s="82" t="s">
        <v>416</v>
      </c>
      <c r="E289" s="81"/>
      <c r="F289" s="27"/>
    </row>
    <row r="290" spans="1:6" s="24" customFormat="1" x14ac:dyDescent="0.3">
      <c r="A290" s="81"/>
      <c r="B290" s="81"/>
      <c r="C290" s="81"/>
      <c r="D290" s="82" t="s">
        <v>431</v>
      </c>
      <c r="E290" s="81"/>
      <c r="F290" s="27"/>
    </row>
    <row r="291" spans="1:6" s="24" customFormat="1" x14ac:dyDescent="0.3">
      <c r="A291" s="81"/>
      <c r="B291" s="81"/>
      <c r="C291" s="81"/>
      <c r="D291" s="16"/>
      <c r="E291" s="81"/>
      <c r="F291" s="27"/>
    </row>
    <row r="292" spans="1:6" x14ac:dyDescent="0.3">
      <c r="A292" s="129"/>
      <c r="B292" s="129"/>
      <c r="C292" s="129"/>
      <c r="D292" s="129"/>
      <c r="E292" s="129"/>
      <c r="F292" s="129"/>
    </row>
    <row r="293" spans="1:6" s="18" customFormat="1" ht="69" x14ac:dyDescent="0.3">
      <c r="A293" s="43" t="s">
        <v>188</v>
      </c>
      <c r="B293" s="43" t="s">
        <v>30</v>
      </c>
      <c r="C293" s="43" t="s">
        <v>246</v>
      </c>
      <c r="D293" s="45" t="s">
        <v>245</v>
      </c>
      <c r="E293" s="43" t="s">
        <v>6</v>
      </c>
      <c r="F293" s="43">
        <v>386.22</v>
      </c>
    </row>
    <row r="294" spans="1:6" x14ac:dyDescent="0.3">
      <c r="A294" s="129"/>
      <c r="B294" s="129"/>
      <c r="C294" s="129"/>
      <c r="D294" s="129"/>
      <c r="E294" s="129"/>
      <c r="F294" s="129"/>
    </row>
    <row r="295" spans="1:6" x14ac:dyDescent="0.3">
      <c r="A295" s="129"/>
      <c r="B295" s="129"/>
      <c r="C295" s="129"/>
      <c r="D295" s="44" t="s">
        <v>433</v>
      </c>
      <c r="E295" s="129"/>
      <c r="F295" s="129"/>
    </row>
    <row r="296" spans="1:6" x14ac:dyDescent="0.3">
      <c r="A296" s="129"/>
      <c r="B296" s="129"/>
      <c r="C296" s="129"/>
      <c r="D296" s="44" t="s">
        <v>432</v>
      </c>
      <c r="E296" s="129"/>
      <c r="F296" s="129"/>
    </row>
    <row r="297" spans="1:6" x14ac:dyDescent="0.3">
      <c r="A297" s="129"/>
      <c r="B297" s="129"/>
      <c r="C297" s="129"/>
      <c r="D297" s="129"/>
      <c r="E297" s="129"/>
      <c r="F297" s="129"/>
    </row>
    <row r="298" spans="1:6" s="52" customFormat="1" x14ac:dyDescent="0.3">
      <c r="A298" s="130">
        <v>6</v>
      </c>
      <c r="B298" s="130"/>
      <c r="C298" s="130"/>
      <c r="D298" s="39" t="s">
        <v>208</v>
      </c>
      <c r="E298" s="39"/>
      <c r="F298" s="39"/>
    </row>
    <row r="299" spans="1:6" s="52" customFormat="1" ht="27.6" x14ac:dyDescent="0.3">
      <c r="A299" s="43" t="s">
        <v>189</v>
      </c>
      <c r="B299" s="43" t="s">
        <v>30</v>
      </c>
      <c r="C299" s="43" t="s">
        <v>537</v>
      </c>
      <c r="D299" s="45" t="s">
        <v>538</v>
      </c>
      <c r="E299" s="43" t="s">
        <v>6</v>
      </c>
      <c r="F299" s="43">
        <v>10</v>
      </c>
    </row>
    <row r="300" spans="1:6" s="52" customFormat="1" x14ac:dyDescent="0.3">
      <c r="A300" s="135"/>
      <c r="B300" s="135"/>
      <c r="C300" s="135"/>
      <c r="D300" s="135"/>
      <c r="E300" s="135"/>
      <c r="F300" s="135"/>
    </row>
    <row r="301" spans="1:6" s="52" customFormat="1" x14ac:dyDescent="0.3">
      <c r="A301" s="135"/>
      <c r="B301" s="135"/>
      <c r="C301" s="135"/>
      <c r="D301" s="31" t="s">
        <v>600</v>
      </c>
      <c r="E301" s="135"/>
      <c r="F301" s="135"/>
    </row>
    <row r="302" spans="1:6" s="52" customFormat="1" x14ac:dyDescent="0.3">
      <c r="A302" s="135"/>
      <c r="B302" s="135"/>
      <c r="C302" s="135"/>
      <c r="D302" s="82"/>
      <c r="E302" s="135"/>
      <c r="F302" s="135"/>
    </row>
    <row r="303" spans="1:6" s="18" customFormat="1" ht="55.2" x14ac:dyDescent="0.3">
      <c r="A303" s="43" t="s">
        <v>205</v>
      </c>
      <c r="B303" s="43" t="s">
        <v>30</v>
      </c>
      <c r="C303" s="43" t="s">
        <v>232</v>
      </c>
      <c r="D303" s="45" t="s">
        <v>231</v>
      </c>
      <c r="E303" s="43" t="s">
        <v>6</v>
      </c>
      <c r="F303" s="43">
        <v>143.30000000000001</v>
      </c>
    </row>
    <row r="304" spans="1:6" x14ac:dyDescent="0.3">
      <c r="A304" s="129"/>
      <c r="B304" s="129"/>
      <c r="C304" s="129"/>
      <c r="D304" s="129"/>
      <c r="E304" s="129"/>
      <c r="F304" s="129"/>
    </row>
    <row r="305" spans="1:6" x14ac:dyDescent="0.3">
      <c r="A305" s="129"/>
      <c r="B305" s="129"/>
      <c r="C305" s="129"/>
      <c r="D305" s="82" t="s">
        <v>435</v>
      </c>
      <c r="E305" s="129"/>
      <c r="F305" s="129"/>
    </row>
    <row r="306" spans="1:6" ht="41.4" x14ac:dyDescent="0.3">
      <c r="A306" s="129"/>
      <c r="B306" s="129"/>
      <c r="C306" s="129"/>
      <c r="D306" s="82" t="s">
        <v>434</v>
      </c>
      <c r="E306" s="129"/>
      <c r="F306" s="129"/>
    </row>
    <row r="307" spans="1:6" x14ac:dyDescent="0.3">
      <c r="A307" s="129"/>
      <c r="B307" s="129"/>
      <c r="C307" s="129"/>
      <c r="D307" s="82"/>
      <c r="E307" s="129"/>
      <c r="F307" s="129"/>
    </row>
    <row r="308" spans="1:6" x14ac:dyDescent="0.3">
      <c r="A308" s="129"/>
      <c r="B308" s="129"/>
      <c r="C308" s="129"/>
      <c r="D308" s="82" t="s">
        <v>436</v>
      </c>
      <c r="E308" s="129"/>
      <c r="F308" s="129"/>
    </row>
    <row r="309" spans="1:6" ht="55.2" x14ac:dyDescent="0.3">
      <c r="A309" s="129"/>
      <c r="B309" s="129"/>
      <c r="C309" s="129"/>
      <c r="D309" s="82" t="s">
        <v>437</v>
      </c>
      <c r="E309" s="129"/>
      <c r="F309" s="129"/>
    </row>
    <row r="310" spans="1:6" x14ac:dyDescent="0.3">
      <c r="A310" s="129"/>
      <c r="B310" s="129"/>
      <c r="C310" s="129"/>
      <c r="D310" s="129"/>
      <c r="E310" s="129"/>
      <c r="F310" s="129"/>
    </row>
    <row r="311" spans="1:6" s="18" customFormat="1" ht="41.4" x14ac:dyDescent="0.3">
      <c r="A311" s="43" t="s">
        <v>515</v>
      </c>
      <c r="B311" s="43" t="s">
        <v>30</v>
      </c>
      <c r="C311" s="43" t="s">
        <v>514</v>
      </c>
      <c r="D311" s="45" t="s">
        <v>513</v>
      </c>
      <c r="E311" s="43" t="s">
        <v>6</v>
      </c>
      <c r="F311" s="43">
        <v>36.729999999999997</v>
      </c>
    </row>
    <row r="312" spans="1:6" s="18" customFormat="1" x14ac:dyDescent="0.3">
      <c r="A312" s="81"/>
      <c r="B312" s="81"/>
      <c r="C312" s="81"/>
      <c r="D312" s="82"/>
      <c r="E312" s="81"/>
      <c r="F312" s="81"/>
    </row>
    <row r="313" spans="1:6" s="18" customFormat="1" x14ac:dyDescent="0.3">
      <c r="A313" s="81"/>
      <c r="B313" s="81"/>
      <c r="C313" s="81"/>
      <c r="D313" s="82" t="s">
        <v>516</v>
      </c>
      <c r="E313" s="81"/>
      <c r="F313" s="81"/>
    </row>
    <row r="314" spans="1:6" s="18" customFormat="1" x14ac:dyDescent="0.3">
      <c r="A314" s="81"/>
      <c r="B314" s="81"/>
      <c r="C314" s="81"/>
      <c r="D314" s="82" t="s">
        <v>517</v>
      </c>
      <c r="E314" s="81"/>
      <c r="F314" s="81"/>
    </row>
    <row r="315" spans="1:6" s="18" customFormat="1" x14ac:dyDescent="0.3">
      <c r="A315" s="81"/>
      <c r="B315" s="81"/>
      <c r="C315" s="81"/>
      <c r="D315" s="82"/>
      <c r="E315" s="81"/>
      <c r="F315" s="81"/>
    </row>
    <row r="316" spans="1:6" s="18" customFormat="1" x14ac:dyDescent="0.3">
      <c r="A316" s="43" t="s">
        <v>588</v>
      </c>
      <c r="B316" s="43" t="s">
        <v>30</v>
      </c>
      <c r="C316" s="43" t="s">
        <v>572</v>
      </c>
      <c r="D316" s="45" t="s">
        <v>596</v>
      </c>
      <c r="E316" s="43" t="s">
        <v>8</v>
      </c>
      <c r="F316" s="43">
        <v>1279.1600000000001</v>
      </c>
    </row>
    <row r="317" spans="1:6" s="18" customFormat="1" x14ac:dyDescent="0.3">
      <c r="A317" s="81"/>
      <c r="B317" s="81"/>
      <c r="C317" s="81"/>
      <c r="D317" s="82"/>
      <c r="E317" s="81"/>
      <c r="F317" s="81"/>
    </row>
    <row r="318" spans="1:6" s="18" customFormat="1" ht="27.6" x14ac:dyDescent="0.3">
      <c r="A318" s="81"/>
      <c r="B318" s="81"/>
      <c r="C318" s="81"/>
      <c r="D318" s="31" t="s">
        <v>601</v>
      </c>
      <c r="E318" s="81"/>
      <c r="F318" s="81"/>
    </row>
    <row r="319" spans="1:6" s="18" customFormat="1" x14ac:dyDescent="0.3">
      <c r="A319" s="81"/>
      <c r="B319" s="81"/>
      <c r="C319" s="81"/>
      <c r="D319" s="31"/>
      <c r="E319" s="81"/>
      <c r="F319" s="81"/>
    </row>
    <row r="320" spans="1:6" s="18" customFormat="1" ht="27.6" x14ac:dyDescent="0.3">
      <c r="A320" s="81"/>
      <c r="B320" s="81"/>
      <c r="C320" s="81"/>
      <c r="D320" s="31" t="s">
        <v>602</v>
      </c>
      <c r="E320" s="81"/>
      <c r="F320" s="81"/>
    </row>
    <row r="321" spans="1:6" s="18" customFormat="1" x14ac:dyDescent="0.3">
      <c r="A321" s="81"/>
      <c r="B321" s="81"/>
      <c r="C321" s="81"/>
      <c r="D321" s="31" t="s">
        <v>605</v>
      </c>
      <c r="E321" s="81"/>
      <c r="F321" s="81"/>
    </row>
    <row r="322" spans="1:6" s="18" customFormat="1" x14ac:dyDescent="0.3">
      <c r="A322" s="81"/>
      <c r="B322" s="81"/>
      <c r="C322" s="81"/>
      <c r="D322" s="31"/>
      <c r="E322" s="81"/>
      <c r="F322" s="81"/>
    </row>
    <row r="323" spans="1:6" s="18" customFormat="1" ht="27.6" x14ac:dyDescent="0.3">
      <c r="A323" s="81"/>
      <c r="B323" s="81"/>
      <c r="C323" s="81"/>
      <c r="D323" s="31" t="s">
        <v>603</v>
      </c>
      <c r="E323" s="81"/>
      <c r="F323" s="81"/>
    </row>
    <row r="324" spans="1:6" s="18" customFormat="1" x14ac:dyDescent="0.3">
      <c r="A324" s="81"/>
      <c r="B324" s="81"/>
      <c r="C324" s="81"/>
      <c r="D324" s="31" t="s">
        <v>604</v>
      </c>
      <c r="E324" s="81"/>
      <c r="F324" s="81"/>
    </row>
    <row r="325" spans="1:6" s="18" customFormat="1" x14ac:dyDescent="0.3">
      <c r="A325" s="81"/>
      <c r="B325" s="81"/>
      <c r="C325" s="81"/>
      <c r="D325" s="31"/>
      <c r="E325" s="81"/>
      <c r="F325" s="81"/>
    </row>
    <row r="326" spans="1:6" s="18" customFormat="1" x14ac:dyDescent="0.3">
      <c r="A326" s="81"/>
      <c r="B326" s="81"/>
      <c r="C326" s="81"/>
      <c r="D326" s="31" t="s">
        <v>606</v>
      </c>
      <c r="E326" s="81"/>
      <c r="F326" s="81"/>
    </row>
    <row r="327" spans="1:6" s="18" customFormat="1" x14ac:dyDescent="0.3">
      <c r="A327" s="81"/>
      <c r="B327" s="81"/>
      <c r="C327" s="81"/>
      <c r="D327" s="82"/>
      <c r="E327" s="81"/>
      <c r="F327" s="81"/>
    </row>
    <row r="328" spans="1:6" s="52" customFormat="1" x14ac:dyDescent="0.3">
      <c r="A328" s="130">
        <v>7</v>
      </c>
      <c r="B328" s="130"/>
      <c r="C328" s="130"/>
      <c r="D328" s="39" t="s">
        <v>207</v>
      </c>
      <c r="E328" s="39"/>
      <c r="F328" s="39"/>
    </row>
    <row r="329" spans="1:6" s="18" customFormat="1" ht="27.6" x14ac:dyDescent="0.3">
      <c r="A329" s="43" t="s">
        <v>202</v>
      </c>
      <c r="B329" s="43" t="s">
        <v>30</v>
      </c>
      <c r="C329" s="43" t="s">
        <v>528</v>
      </c>
      <c r="D329" s="45" t="s">
        <v>529</v>
      </c>
      <c r="E329" s="43" t="s">
        <v>6</v>
      </c>
      <c r="F329" s="43">
        <v>54.74</v>
      </c>
    </row>
    <row r="330" spans="1:6" x14ac:dyDescent="0.3">
      <c r="A330" s="129"/>
      <c r="B330" s="129"/>
      <c r="C330" s="129"/>
      <c r="D330" s="129"/>
      <c r="E330" s="129"/>
      <c r="F330" s="129"/>
    </row>
    <row r="331" spans="1:6" s="133" customFormat="1" x14ac:dyDescent="0.3">
      <c r="A331" s="44"/>
      <c r="B331" s="44"/>
      <c r="C331" s="44"/>
      <c r="D331" s="44" t="s">
        <v>442</v>
      </c>
      <c r="E331" s="44"/>
      <c r="F331" s="44"/>
    </row>
    <row r="332" spans="1:6" s="133" customFormat="1" x14ac:dyDescent="0.3">
      <c r="A332" s="44"/>
      <c r="B332" s="44"/>
      <c r="C332" s="44"/>
      <c r="D332" s="44" t="s">
        <v>444</v>
      </c>
      <c r="E332" s="44"/>
      <c r="F332" s="44"/>
    </row>
    <row r="333" spans="1:6" s="133" customFormat="1" x14ac:dyDescent="0.3">
      <c r="A333" s="44"/>
      <c r="B333" s="44"/>
      <c r="C333" s="44"/>
      <c r="D333" s="44" t="s">
        <v>445</v>
      </c>
      <c r="E333" s="44"/>
      <c r="F333" s="44"/>
    </row>
    <row r="334" spans="1:6" s="133" customFormat="1" x14ac:dyDescent="0.3">
      <c r="A334" s="44"/>
      <c r="B334" s="44"/>
      <c r="C334" s="44"/>
      <c r="D334" s="44" t="s">
        <v>446</v>
      </c>
      <c r="E334" s="44"/>
      <c r="F334" s="44"/>
    </row>
    <row r="335" spans="1:6" s="133" customFormat="1" x14ac:dyDescent="0.3">
      <c r="A335" s="44"/>
      <c r="B335" s="44"/>
      <c r="C335" s="44"/>
      <c r="D335" s="44" t="s">
        <v>447</v>
      </c>
      <c r="E335" s="44"/>
      <c r="F335" s="44"/>
    </row>
    <row r="336" spans="1:6" s="133" customFormat="1" x14ac:dyDescent="0.3">
      <c r="A336" s="44"/>
      <c r="B336" s="44"/>
      <c r="C336" s="44"/>
      <c r="D336" s="44"/>
      <c r="E336" s="44"/>
      <c r="F336" s="44"/>
    </row>
    <row r="337" spans="1:6" s="133" customFormat="1" ht="55.2" x14ac:dyDescent="0.3">
      <c r="A337" s="43" t="s">
        <v>527</v>
      </c>
      <c r="B337" s="43" t="s">
        <v>30</v>
      </c>
      <c r="C337" s="43" t="s">
        <v>530</v>
      </c>
      <c r="D337" s="45" t="s">
        <v>531</v>
      </c>
      <c r="E337" s="43" t="s">
        <v>6</v>
      </c>
      <c r="F337" s="43">
        <v>54.74</v>
      </c>
    </row>
    <row r="338" spans="1:6" s="133" customFormat="1" x14ac:dyDescent="0.3">
      <c r="A338" s="135"/>
      <c r="B338" s="135"/>
      <c r="C338" s="135"/>
      <c r="D338" s="135"/>
      <c r="E338" s="135"/>
      <c r="F338" s="135"/>
    </row>
    <row r="339" spans="1:6" s="133" customFormat="1" x14ac:dyDescent="0.3">
      <c r="A339" s="44"/>
      <c r="B339" s="44"/>
      <c r="C339" s="44"/>
      <c r="D339" s="44" t="s">
        <v>609</v>
      </c>
      <c r="E339" s="44"/>
      <c r="F339" s="44"/>
    </row>
    <row r="340" spans="1:6" s="133" customFormat="1" x14ac:dyDescent="0.3">
      <c r="A340" s="44"/>
      <c r="B340" s="44"/>
      <c r="C340" s="44"/>
      <c r="D340" s="44" t="s">
        <v>444</v>
      </c>
      <c r="E340" s="44"/>
      <c r="F340" s="44"/>
    </row>
    <row r="341" spans="1:6" s="133" customFormat="1" x14ac:dyDescent="0.3">
      <c r="A341" s="44"/>
      <c r="B341" s="44"/>
      <c r="C341" s="44"/>
      <c r="D341" s="44" t="s">
        <v>445</v>
      </c>
      <c r="E341" s="44"/>
      <c r="F341" s="44"/>
    </row>
    <row r="342" spans="1:6" s="133" customFormat="1" x14ac:dyDescent="0.3">
      <c r="A342" s="44"/>
      <c r="B342" s="44"/>
      <c r="C342" s="44"/>
      <c r="D342" s="44" t="s">
        <v>446</v>
      </c>
      <c r="E342" s="44"/>
      <c r="F342" s="44"/>
    </row>
    <row r="343" spans="1:6" s="133" customFormat="1" x14ac:dyDescent="0.3">
      <c r="A343" s="44"/>
      <c r="B343" s="44"/>
      <c r="C343" s="44"/>
      <c r="D343" s="44" t="s">
        <v>447</v>
      </c>
      <c r="E343" s="44"/>
      <c r="F343" s="44"/>
    </row>
    <row r="344" spans="1:6" s="133" customFormat="1" x14ac:dyDescent="0.3">
      <c r="A344" s="44"/>
      <c r="B344" s="44"/>
      <c r="C344" s="44"/>
      <c r="D344" s="44"/>
      <c r="E344" s="44"/>
      <c r="F344" s="44"/>
    </row>
    <row r="345" spans="1:6" s="52" customFormat="1" x14ac:dyDescent="0.3">
      <c r="A345" s="130">
        <v>8</v>
      </c>
      <c r="B345" s="130"/>
      <c r="C345" s="130"/>
      <c r="D345" s="39" t="s">
        <v>267</v>
      </c>
      <c r="E345" s="39"/>
      <c r="F345" s="39"/>
    </row>
    <row r="346" spans="1:6" s="18" customFormat="1" x14ac:dyDescent="0.3">
      <c r="A346" s="43" t="s">
        <v>206</v>
      </c>
      <c r="B346" s="43" t="s">
        <v>30</v>
      </c>
      <c r="C346" s="43" t="s">
        <v>278</v>
      </c>
      <c r="D346" s="45" t="s">
        <v>279</v>
      </c>
      <c r="E346" s="43" t="s">
        <v>280</v>
      </c>
      <c r="F346" s="43">
        <v>2</v>
      </c>
    </row>
    <row r="347" spans="1:6" s="133" customFormat="1" x14ac:dyDescent="0.3">
      <c r="A347" s="44"/>
      <c r="B347" s="44"/>
      <c r="C347" s="44"/>
      <c r="D347" s="44"/>
      <c r="E347" s="44"/>
      <c r="F347" s="44"/>
    </row>
    <row r="348" spans="1:6" x14ac:dyDescent="0.3">
      <c r="A348" s="129"/>
      <c r="B348" s="129"/>
      <c r="C348" s="129"/>
      <c r="D348" s="44" t="s">
        <v>443</v>
      </c>
      <c r="E348" s="129"/>
      <c r="F348" s="129"/>
    </row>
    <row r="349" spans="1:6" x14ac:dyDescent="0.3">
      <c r="A349" s="129"/>
      <c r="B349" s="129"/>
      <c r="C349" s="129"/>
      <c r="D349" s="44" t="s">
        <v>610</v>
      </c>
      <c r="E349" s="129"/>
      <c r="F349" s="129"/>
    </row>
    <row r="350" spans="1:6" x14ac:dyDescent="0.3">
      <c r="A350" s="129"/>
      <c r="B350" s="129"/>
      <c r="C350" s="129"/>
      <c r="D350" s="44"/>
      <c r="E350" s="129"/>
      <c r="F350" s="129"/>
    </row>
    <row r="351" spans="1:6" x14ac:dyDescent="0.3">
      <c r="A351" s="129"/>
      <c r="B351" s="129"/>
      <c r="C351" s="129"/>
      <c r="D351" s="44" t="s">
        <v>448</v>
      </c>
      <c r="E351" s="129"/>
      <c r="F351" s="129"/>
    </row>
    <row r="352" spans="1:6" x14ac:dyDescent="0.3">
      <c r="A352" s="129"/>
      <c r="B352" s="129"/>
      <c r="C352" s="129"/>
      <c r="D352" s="44" t="s">
        <v>610</v>
      </c>
      <c r="E352" s="129"/>
      <c r="F352" s="129"/>
    </row>
    <row r="353" spans="1:6" x14ac:dyDescent="0.3">
      <c r="A353" s="129"/>
      <c r="B353" s="129"/>
      <c r="C353" s="129"/>
      <c r="D353" s="129"/>
      <c r="E353" s="129"/>
      <c r="F353" s="129"/>
    </row>
    <row r="354" spans="1:6" s="18" customFormat="1" ht="27.6" x14ac:dyDescent="0.3">
      <c r="A354" s="43" t="s">
        <v>210</v>
      </c>
      <c r="B354" s="43" t="s">
        <v>30</v>
      </c>
      <c r="C354" s="43" t="s">
        <v>281</v>
      </c>
      <c r="D354" s="45" t="s">
        <v>282</v>
      </c>
      <c r="E354" s="43" t="s">
        <v>1</v>
      </c>
      <c r="F354" s="43">
        <v>4</v>
      </c>
    </row>
    <row r="355" spans="1:6" x14ac:dyDescent="0.3">
      <c r="A355" s="129"/>
      <c r="B355" s="129"/>
      <c r="C355" s="129"/>
      <c r="D355" s="129"/>
      <c r="E355" s="129"/>
      <c r="F355" s="129"/>
    </row>
    <row r="356" spans="1:6" x14ac:dyDescent="0.3">
      <c r="A356" s="129"/>
      <c r="B356" s="129"/>
      <c r="C356" s="129"/>
      <c r="D356" s="82" t="s">
        <v>449</v>
      </c>
      <c r="E356" s="129"/>
      <c r="F356" s="129"/>
    </row>
    <row r="357" spans="1:6" x14ac:dyDescent="0.3">
      <c r="A357" s="129"/>
      <c r="B357" s="129"/>
      <c r="C357" s="129"/>
      <c r="D357" s="82">
        <v>2</v>
      </c>
      <c r="E357" s="129"/>
      <c r="F357" s="129"/>
    </row>
    <row r="358" spans="1:6" x14ac:dyDescent="0.3">
      <c r="A358" s="129"/>
      <c r="B358" s="129"/>
      <c r="C358" s="129"/>
      <c r="D358" s="82" t="s">
        <v>450</v>
      </c>
      <c r="E358" s="129"/>
      <c r="F358" s="129"/>
    </row>
    <row r="359" spans="1:6" x14ac:dyDescent="0.3">
      <c r="A359" s="129"/>
      <c r="B359" s="129"/>
      <c r="C359" s="129"/>
      <c r="D359" s="82">
        <v>2</v>
      </c>
      <c r="E359" s="129"/>
      <c r="F359" s="129"/>
    </row>
    <row r="360" spans="1:6" x14ac:dyDescent="0.3">
      <c r="A360" s="129"/>
      <c r="B360" s="129"/>
      <c r="C360" s="129"/>
      <c r="D360" s="129"/>
      <c r="E360" s="129"/>
      <c r="F360" s="129"/>
    </row>
    <row r="361" spans="1:6" s="18" customFormat="1" ht="27.6" x14ac:dyDescent="0.3">
      <c r="A361" s="43" t="s">
        <v>211</v>
      </c>
      <c r="B361" s="43" t="s">
        <v>30</v>
      </c>
      <c r="C361" s="43" t="s">
        <v>283</v>
      </c>
      <c r="D361" s="45" t="s">
        <v>284</v>
      </c>
      <c r="E361" s="43" t="s">
        <v>1</v>
      </c>
      <c r="F361" s="43">
        <v>4</v>
      </c>
    </row>
    <row r="362" spans="1:6" x14ac:dyDescent="0.3">
      <c r="A362" s="129"/>
      <c r="B362" s="129"/>
      <c r="C362" s="129"/>
      <c r="D362" s="129"/>
      <c r="E362" s="129"/>
      <c r="F362" s="129"/>
    </row>
    <row r="363" spans="1:6" x14ac:dyDescent="0.3">
      <c r="A363" s="129"/>
      <c r="B363" s="129"/>
      <c r="C363" s="129"/>
      <c r="D363" s="82" t="s">
        <v>451</v>
      </c>
      <c r="E363" s="129"/>
      <c r="F363" s="129"/>
    </row>
    <row r="364" spans="1:6" x14ac:dyDescent="0.3">
      <c r="A364" s="129"/>
      <c r="B364" s="129"/>
      <c r="C364" s="129"/>
      <c r="D364" s="82">
        <v>2</v>
      </c>
      <c r="E364" s="129"/>
      <c r="F364" s="129"/>
    </row>
    <row r="365" spans="1:6" x14ac:dyDescent="0.3">
      <c r="A365" s="129"/>
      <c r="B365" s="129"/>
      <c r="C365" s="129"/>
      <c r="D365" s="82" t="s">
        <v>452</v>
      </c>
      <c r="E365" s="129"/>
      <c r="F365" s="129"/>
    </row>
    <row r="366" spans="1:6" x14ac:dyDescent="0.3">
      <c r="A366" s="129"/>
      <c r="B366" s="129"/>
      <c r="C366" s="129"/>
      <c r="D366" s="82">
        <v>2</v>
      </c>
      <c r="E366" s="129"/>
      <c r="F366" s="129"/>
    </row>
    <row r="367" spans="1:6" x14ac:dyDescent="0.3">
      <c r="A367" s="129"/>
      <c r="B367" s="129"/>
      <c r="C367" s="129"/>
      <c r="D367" s="129"/>
      <c r="E367" s="129"/>
      <c r="F367" s="129"/>
    </row>
    <row r="368" spans="1:6" s="18" customFormat="1" ht="27.6" x14ac:dyDescent="0.3">
      <c r="A368" s="43" t="s">
        <v>212</v>
      </c>
      <c r="B368" s="43" t="s">
        <v>30</v>
      </c>
      <c r="C368" s="43" t="s">
        <v>454</v>
      </c>
      <c r="D368" s="45" t="s">
        <v>453</v>
      </c>
      <c r="E368" s="43" t="s">
        <v>1</v>
      </c>
      <c r="F368" s="43">
        <v>4</v>
      </c>
    </row>
    <row r="369" spans="1:6" x14ac:dyDescent="0.3">
      <c r="A369" s="129"/>
      <c r="B369" s="129"/>
      <c r="C369" s="129"/>
      <c r="D369" s="129"/>
      <c r="E369" s="129"/>
      <c r="F369" s="129"/>
    </row>
    <row r="370" spans="1:6" x14ac:dyDescent="0.3">
      <c r="A370" s="129"/>
      <c r="B370" s="129"/>
      <c r="C370" s="129"/>
      <c r="D370" s="44" t="s">
        <v>455</v>
      </c>
      <c r="E370" s="129"/>
      <c r="F370" s="129"/>
    </row>
    <row r="371" spans="1:6" x14ac:dyDescent="0.3">
      <c r="A371" s="129"/>
      <c r="B371" s="129"/>
      <c r="C371" s="129"/>
      <c r="D371" s="44" t="s">
        <v>456</v>
      </c>
      <c r="E371" s="129"/>
      <c r="F371" s="129"/>
    </row>
    <row r="372" spans="1:6" x14ac:dyDescent="0.3">
      <c r="A372" s="129"/>
      <c r="B372" s="129"/>
      <c r="C372" s="129"/>
      <c r="D372" s="129"/>
      <c r="E372" s="129"/>
      <c r="F372" s="129"/>
    </row>
    <row r="373" spans="1:6" s="18" customFormat="1" ht="27.6" x14ac:dyDescent="0.3">
      <c r="A373" s="43" t="s">
        <v>222</v>
      </c>
      <c r="B373" s="43" t="s">
        <v>30</v>
      </c>
      <c r="C373" s="43" t="s">
        <v>458</v>
      </c>
      <c r="D373" s="45" t="s">
        <v>457</v>
      </c>
      <c r="E373" s="43" t="s">
        <v>1</v>
      </c>
      <c r="F373" s="43">
        <v>4</v>
      </c>
    </row>
    <row r="374" spans="1:6" x14ac:dyDescent="0.3">
      <c r="A374" s="129"/>
      <c r="B374" s="129"/>
      <c r="C374" s="129"/>
      <c r="D374" s="129"/>
      <c r="E374" s="129"/>
      <c r="F374" s="129"/>
    </row>
    <row r="375" spans="1:6" x14ac:dyDescent="0.3">
      <c r="A375" s="129"/>
      <c r="B375" s="129"/>
      <c r="C375" s="129"/>
      <c r="D375" s="82" t="s">
        <v>460</v>
      </c>
      <c r="E375" s="129"/>
      <c r="F375" s="129"/>
    </row>
    <row r="376" spans="1:6" x14ac:dyDescent="0.3">
      <c r="A376" s="129"/>
      <c r="B376" s="129"/>
      <c r="C376" s="129"/>
      <c r="D376" s="82">
        <v>1</v>
      </c>
      <c r="E376" s="129"/>
      <c r="F376" s="129"/>
    </row>
    <row r="377" spans="1:6" x14ac:dyDescent="0.3">
      <c r="A377" s="129"/>
      <c r="B377" s="129"/>
      <c r="C377" s="129"/>
      <c r="D377" s="82" t="s">
        <v>449</v>
      </c>
      <c r="E377" s="129"/>
      <c r="F377" s="129"/>
    </row>
    <row r="378" spans="1:6" x14ac:dyDescent="0.3">
      <c r="A378" s="129"/>
      <c r="B378" s="129"/>
      <c r="C378" s="129"/>
      <c r="D378" s="82">
        <v>1</v>
      </c>
      <c r="E378" s="129"/>
      <c r="F378" s="129"/>
    </row>
    <row r="379" spans="1:6" x14ac:dyDescent="0.3">
      <c r="A379" s="129"/>
      <c r="B379" s="129"/>
      <c r="C379" s="129"/>
      <c r="D379" s="82" t="s">
        <v>461</v>
      </c>
      <c r="E379" s="129"/>
      <c r="F379" s="129"/>
    </row>
    <row r="380" spans="1:6" x14ac:dyDescent="0.3">
      <c r="A380" s="129"/>
      <c r="B380" s="129"/>
      <c r="C380" s="129"/>
      <c r="D380" s="82">
        <v>1</v>
      </c>
      <c r="E380" s="129"/>
      <c r="F380" s="129"/>
    </row>
    <row r="381" spans="1:6" x14ac:dyDescent="0.3">
      <c r="A381" s="129"/>
      <c r="B381" s="129"/>
      <c r="C381" s="129"/>
      <c r="D381" s="82" t="s">
        <v>450</v>
      </c>
      <c r="E381" s="129"/>
      <c r="F381" s="129"/>
    </row>
    <row r="382" spans="1:6" x14ac:dyDescent="0.3">
      <c r="A382" s="129"/>
      <c r="B382" s="129"/>
      <c r="C382" s="129"/>
      <c r="D382" s="82">
        <v>1</v>
      </c>
      <c r="E382" s="129"/>
      <c r="F382" s="129"/>
    </row>
    <row r="383" spans="1:6" x14ac:dyDescent="0.3">
      <c r="A383" s="129"/>
      <c r="B383" s="129"/>
      <c r="C383" s="129"/>
      <c r="D383" s="129"/>
      <c r="E383" s="129"/>
      <c r="F383" s="129"/>
    </row>
    <row r="384" spans="1:6" s="18" customFormat="1" ht="27.6" x14ac:dyDescent="0.3">
      <c r="A384" s="43" t="s">
        <v>223</v>
      </c>
      <c r="B384" s="43" t="s">
        <v>30</v>
      </c>
      <c r="C384" s="43" t="s">
        <v>285</v>
      </c>
      <c r="D384" s="45" t="s">
        <v>286</v>
      </c>
      <c r="E384" s="43" t="s">
        <v>1</v>
      </c>
      <c r="F384" s="43">
        <v>7</v>
      </c>
    </row>
    <row r="385" spans="1:6" x14ac:dyDescent="0.3">
      <c r="A385" s="129"/>
      <c r="B385" s="129"/>
      <c r="C385" s="129"/>
      <c r="D385" s="129"/>
      <c r="E385" s="129"/>
      <c r="F385" s="129"/>
    </row>
    <row r="386" spans="1:6" x14ac:dyDescent="0.3">
      <c r="A386" s="129"/>
      <c r="B386" s="129"/>
      <c r="C386" s="129"/>
      <c r="D386" s="82" t="s">
        <v>462</v>
      </c>
      <c r="E386" s="129"/>
      <c r="F386" s="129"/>
    </row>
    <row r="387" spans="1:6" x14ac:dyDescent="0.3">
      <c r="A387" s="129"/>
      <c r="B387" s="129"/>
      <c r="C387" s="129"/>
      <c r="D387" s="82">
        <v>4</v>
      </c>
      <c r="E387" s="129"/>
      <c r="F387" s="129"/>
    </row>
    <row r="388" spans="1:6" x14ac:dyDescent="0.3">
      <c r="A388" s="129"/>
      <c r="B388" s="129"/>
      <c r="C388" s="129"/>
      <c r="D388" s="82" t="s">
        <v>463</v>
      </c>
      <c r="E388" s="129"/>
      <c r="F388" s="129"/>
    </row>
    <row r="389" spans="1:6" x14ac:dyDescent="0.3">
      <c r="A389" s="129"/>
      <c r="B389" s="129"/>
      <c r="C389" s="129"/>
      <c r="D389" s="82">
        <v>3</v>
      </c>
      <c r="E389" s="129"/>
      <c r="F389" s="129"/>
    </row>
    <row r="390" spans="1:6" x14ac:dyDescent="0.3">
      <c r="A390" s="129"/>
      <c r="B390" s="129"/>
      <c r="C390" s="129"/>
      <c r="D390" s="129"/>
      <c r="E390" s="129"/>
      <c r="F390" s="129"/>
    </row>
    <row r="391" spans="1:6" s="18" customFormat="1" ht="41.4" x14ac:dyDescent="0.3">
      <c r="A391" s="43" t="s">
        <v>224</v>
      </c>
      <c r="B391" s="43" t="s">
        <v>30</v>
      </c>
      <c r="C391" s="43" t="s">
        <v>287</v>
      </c>
      <c r="D391" s="45" t="s">
        <v>288</v>
      </c>
      <c r="E391" s="43" t="s">
        <v>1</v>
      </c>
      <c r="F391" s="43">
        <v>5</v>
      </c>
    </row>
    <row r="392" spans="1:6" x14ac:dyDescent="0.3">
      <c r="A392" s="129"/>
      <c r="B392" s="129"/>
      <c r="C392" s="129"/>
      <c r="D392" s="129"/>
      <c r="E392" s="129"/>
      <c r="F392" s="129"/>
    </row>
    <row r="393" spans="1:6" x14ac:dyDescent="0.3">
      <c r="A393" s="129"/>
      <c r="B393" s="129"/>
      <c r="C393" s="129"/>
      <c r="D393" s="82" t="s">
        <v>462</v>
      </c>
      <c r="E393" s="129"/>
      <c r="F393" s="129"/>
    </row>
    <row r="394" spans="1:6" x14ac:dyDescent="0.3">
      <c r="A394" s="129"/>
      <c r="B394" s="129"/>
      <c r="C394" s="129"/>
      <c r="D394" s="82">
        <v>3</v>
      </c>
      <c r="E394" s="129"/>
      <c r="F394" s="129"/>
    </row>
    <row r="395" spans="1:6" x14ac:dyDescent="0.3">
      <c r="A395" s="129"/>
      <c r="B395" s="129"/>
      <c r="C395" s="129"/>
      <c r="D395" s="82" t="s">
        <v>463</v>
      </c>
      <c r="E395" s="129"/>
      <c r="F395" s="129"/>
    </row>
    <row r="396" spans="1:6" x14ac:dyDescent="0.3">
      <c r="A396" s="129"/>
      <c r="B396" s="129"/>
      <c r="C396" s="129"/>
      <c r="D396" s="82">
        <v>2</v>
      </c>
      <c r="E396" s="129"/>
      <c r="F396" s="129"/>
    </row>
    <row r="397" spans="1:6" x14ac:dyDescent="0.3">
      <c r="A397" s="129"/>
      <c r="B397" s="129"/>
      <c r="C397" s="129"/>
      <c r="D397" s="82"/>
      <c r="E397" s="129"/>
      <c r="F397" s="129"/>
    </row>
    <row r="398" spans="1:6" s="18" customFormat="1" ht="41.4" x14ac:dyDescent="0.3">
      <c r="A398" s="43" t="s">
        <v>254</v>
      </c>
      <c r="B398" s="43" t="s">
        <v>30</v>
      </c>
      <c r="C398" s="43" t="s">
        <v>289</v>
      </c>
      <c r="D398" s="45" t="s">
        <v>290</v>
      </c>
      <c r="E398" s="43" t="s">
        <v>1</v>
      </c>
      <c r="F398" s="43">
        <v>2</v>
      </c>
    </row>
    <row r="399" spans="1:6" x14ac:dyDescent="0.3">
      <c r="A399" s="129"/>
      <c r="B399" s="129"/>
      <c r="C399" s="129"/>
      <c r="D399" s="129"/>
      <c r="E399" s="129"/>
      <c r="F399" s="129"/>
    </row>
    <row r="400" spans="1:6" x14ac:dyDescent="0.3">
      <c r="A400" s="129"/>
      <c r="B400" s="129"/>
      <c r="C400" s="129"/>
      <c r="D400" s="82" t="s">
        <v>464</v>
      </c>
      <c r="E400" s="129"/>
      <c r="F400" s="129"/>
    </row>
    <row r="401" spans="1:6" x14ac:dyDescent="0.3">
      <c r="A401" s="129"/>
      <c r="B401" s="129"/>
      <c r="C401" s="129"/>
      <c r="D401" s="82">
        <v>1</v>
      </c>
      <c r="E401" s="129"/>
      <c r="F401" s="129"/>
    </row>
    <row r="402" spans="1:6" x14ac:dyDescent="0.3">
      <c r="A402" s="129"/>
      <c r="B402" s="129"/>
      <c r="C402" s="129"/>
      <c r="D402" s="82" t="s">
        <v>465</v>
      </c>
      <c r="E402" s="129"/>
      <c r="F402" s="129"/>
    </row>
    <row r="403" spans="1:6" x14ac:dyDescent="0.3">
      <c r="A403" s="129"/>
      <c r="B403" s="129"/>
      <c r="C403" s="129"/>
      <c r="D403" s="82">
        <v>1</v>
      </c>
      <c r="E403" s="129"/>
      <c r="F403" s="129"/>
    </row>
    <row r="404" spans="1:6" x14ac:dyDescent="0.3">
      <c r="A404" s="129"/>
      <c r="B404" s="129"/>
      <c r="C404" s="129"/>
      <c r="D404" s="129"/>
      <c r="E404" s="129"/>
      <c r="F404" s="129"/>
    </row>
    <row r="405" spans="1:6" s="18" customFormat="1" ht="27.6" x14ac:dyDescent="0.3">
      <c r="A405" s="43" t="s">
        <v>309</v>
      </c>
      <c r="B405" s="43" t="s">
        <v>30</v>
      </c>
      <c r="C405" s="43" t="s">
        <v>291</v>
      </c>
      <c r="D405" s="45" t="s">
        <v>292</v>
      </c>
      <c r="E405" s="43" t="s">
        <v>1</v>
      </c>
      <c r="F405" s="43">
        <v>7</v>
      </c>
    </row>
    <row r="406" spans="1:6" s="18" customFormat="1" x14ac:dyDescent="0.3">
      <c r="A406" s="81"/>
      <c r="B406" s="81"/>
      <c r="C406" s="81"/>
      <c r="D406" s="82"/>
      <c r="E406" s="81"/>
      <c r="F406" s="81"/>
    </row>
    <row r="407" spans="1:6" x14ac:dyDescent="0.3">
      <c r="A407" s="129"/>
      <c r="B407" s="129"/>
      <c r="C407" s="129"/>
      <c r="D407" s="82" t="s">
        <v>462</v>
      </c>
      <c r="E407" s="129"/>
      <c r="F407" s="129"/>
    </row>
    <row r="408" spans="1:6" x14ac:dyDescent="0.3">
      <c r="A408" s="129"/>
      <c r="B408" s="129"/>
      <c r="C408" s="129"/>
      <c r="D408" s="82">
        <v>4</v>
      </c>
      <c r="E408" s="129"/>
      <c r="F408" s="129"/>
    </row>
    <row r="409" spans="1:6" x14ac:dyDescent="0.3">
      <c r="A409" s="129"/>
      <c r="B409" s="129"/>
      <c r="C409" s="129"/>
      <c r="D409" s="82" t="s">
        <v>463</v>
      </c>
      <c r="E409" s="129"/>
      <c r="F409" s="129"/>
    </row>
    <row r="410" spans="1:6" x14ac:dyDescent="0.3">
      <c r="A410" s="129"/>
      <c r="B410" s="129"/>
      <c r="C410" s="129"/>
      <c r="D410" s="82">
        <v>3</v>
      </c>
      <c r="E410" s="129"/>
      <c r="F410" s="129"/>
    </row>
    <row r="411" spans="1:6" x14ac:dyDescent="0.3">
      <c r="A411" s="129"/>
      <c r="B411" s="129"/>
      <c r="C411" s="129"/>
      <c r="D411" s="129"/>
      <c r="E411" s="129"/>
      <c r="F411" s="129"/>
    </row>
    <row r="412" spans="1:6" s="18" customFormat="1" ht="27.6" x14ac:dyDescent="0.3">
      <c r="A412" s="43" t="s">
        <v>310</v>
      </c>
      <c r="B412" s="43" t="s">
        <v>30</v>
      </c>
      <c r="C412" s="43" t="s">
        <v>293</v>
      </c>
      <c r="D412" s="45" t="s">
        <v>294</v>
      </c>
      <c r="E412" s="43" t="s">
        <v>1</v>
      </c>
      <c r="F412" s="43">
        <v>2</v>
      </c>
    </row>
    <row r="413" spans="1:6" x14ac:dyDescent="0.3">
      <c r="A413" s="129"/>
      <c r="B413" s="129"/>
      <c r="C413" s="129"/>
      <c r="D413" s="129"/>
      <c r="E413" s="129"/>
      <c r="F413" s="129"/>
    </row>
    <row r="414" spans="1:6" x14ac:dyDescent="0.3">
      <c r="A414" s="129"/>
      <c r="B414" s="129"/>
      <c r="C414" s="129"/>
      <c r="D414" s="82" t="s">
        <v>449</v>
      </c>
      <c r="E414" s="129"/>
      <c r="F414" s="129"/>
    </row>
    <row r="415" spans="1:6" x14ac:dyDescent="0.3">
      <c r="A415" s="129"/>
      <c r="B415" s="129"/>
      <c r="C415" s="129"/>
      <c r="D415" s="82">
        <v>1</v>
      </c>
      <c r="E415" s="129"/>
      <c r="F415" s="129"/>
    </row>
    <row r="416" spans="1:6" x14ac:dyDescent="0.3">
      <c r="A416" s="129"/>
      <c r="B416" s="129"/>
      <c r="C416" s="129"/>
      <c r="D416" s="82" t="s">
        <v>450</v>
      </c>
      <c r="E416" s="129"/>
      <c r="F416" s="129"/>
    </row>
    <row r="417" spans="1:6" x14ac:dyDescent="0.3">
      <c r="A417" s="129"/>
      <c r="B417" s="129"/>
      <c r="C417" s="129"/>
      <c r="D417" s="82">
        <v>1</v>
      </c>
      <c r="E417" s="129"/>
      <c r="F417" s="129"/>
    </row>
    <row r="418" spans="1:6" x14ac:dyDescent="0.3">
      <c r="A418" s="129"/>
      <c r="B418" s="129"/>
      <c r="C418" s="129"/>
      <c r="D418" s="129"/>
      <c r="E418" s="129"/>
      <c r="F418" s="129"/>
    </row>
    <row r="419" spans="1:6" s="18" customFormat="1" ht="41.4" x14ac:dyDescent="0.3">
      <c r="A419" s="43" t="s">
        <v>311</v>
      </c>
      <c r="B419" s="43" t="s">
        <v>30</v>
      </c>
      <c r="C419" s="43" t="s">
        <v>295</v>
      </c>
      <c r="D419" s="45" t="s">
        <v>296</v>
      </c>
      <c r="E419" s="43" t="s">
        <v>1</v>
      </c>
      <c r="F419" s="43">
        <v>6</v>
      </c>
    </row>
    <row r="420" spans="1:6" x14ac:dyDescent="0.3">
      <c r="A420" s="129"/>
      <c r="B420" s="129"/>
      <c r="C420" s="129"/>
      <c r="D420" s="129"/>
      <c r="E420" s="129"/>
      <c r="F420" s="129"/>
    </row>
    <row r="421" spans="1:6" x14ac:dyDescent="0.3">
      <c r="A421" s="129"/>
      <c r="B421" s="129"/>
      <c r="C421" s="129"/>
      <c r="D421" s="82" t="s">
        <v>460</v>
      </c>
      <c r="E421" s="129"/>
      <c r="F421" s="129"/>
    </row>
    <row r="422" spans="1:6" x14ac:dyDescent="0.3">
      <c r="A422" s="129"/>
      <c r="B422" s="129"/>
      <c r="C422" s="129"/>
      <c r="D422" s="82">
        <v>3</v>
      </c>
      <c r="E422" s="129"/>
      <c r="F422" s="129"/>
    </row>
    <row r="423" spans="1:6" x14ac:dyDescent="0.3">
      <c r="A423" s="129"/>
      <c r="B423" s="129"/>
      <c r="C423" s="129"/>
      <c r="D423" s="82" t="s">
        <v>461</v>
      </c>
      <c r="E423" s="129"/>
      <c r="F423" s="129"/>
    </row>
    <row r="424" spans="1:6" x14ac:dyDescent="0.3">
      <c r="A424" s="129"/>
      <c r="B424" s="129"/>
      <c r="C424" s="129"/>
      <c r="D424" s="82">
        <v>3</v>
      </c>
      <c r="E424" s="129"/>
      <c r="F424" s="129"/>
    </row>
    <row r="425" spans="1:6" x14ac:dyDescent="0.3">
      <c r="A425" s="129"/>
      <c r="B425" s="129"/>
      <c r="C425" s="129"/>
      <c r="D425" s="16"/>
      <c r="E425" s="129"/>
      <c r="F425" s="129"/>
    </row>
    <row r="426" spans="1:6" s="18" customFormat="1" ht="27.6" x14ac:dyDescent="0.3">
      <c r="A426" s="43" t="s">
        <v>312</v>
      </c>
      <c r="B426" s="43" t="s">
        <v>30</v>
      </c>
      <c r="C426" s="43" t="s">
        <v>297</v>
      </c>
      <c r="D426" s="45" t="s">
        <v>298</v>
      </c>
      <c r="E426" s="43" t="s">
        <v>1</v>
      </c>
      <c r="F426" s="43">
        <v>8</v>
      </c>
    </row>
    <row r="427" spans="1:6" x14ac:dyDescent="0.3">
      <c r="A427" s="129"/>
      <c r="B427" s="129"/>
      <c r="C427" s="129"/>
      <c r="D427" s="129"/>
      <c r="E427" s="129"/>
      <c r="F427" s="129"/>
    </row>
    <row r="428" spans="1:6" x14ac:dyDescent="0.3">
      <c r="A428" s="129"/>
      <c r="B428" s="129"/>
      <c r="C428" s="129"/>
      <c r="D428" s="82" t="s">
        <v>466</v>
      </c>
      <c r="E428" s="129"/>
      <c r="F428" s="129"/>
    </row>
    <row r="429" spans="1:6" x14ac:dyDescent="0.3">
      <c r="A429" s="129"/>
      <c r="B429" s="129"/>
      <c r="C429" s="129"/>
      <c r="D429" s="82">
        <v>4</v>
      </c>
      <c r="E429" s="129"/>
      <c r="F429" s="129"/>
    </row>
    <row r="430" spans="1:6" x14ac:dyDescent="0.3">
      <c r="A430" s="129"/>
      <c r="B430" s="129"/>
      <c r="C430" s="129"/>
      <c r="D430" s="82" t="s">
        <v>467</v>
      </c>
      <c r="E430" s="129"/>
      <c r="F430" s="129"/>
    </row>
    <row r="431" spans="1:6" x14ac:dyDescent="0.3">
      <c r="A431" s="129"/>
      <c r="B431" s="129"/>
      <c r="C431" s="129"/>
      <c r="D431" s="82">
        <v>4</v>
      </c>
      <c r="E431" s="129"/>
      <c r="F431" s="129"/>
    </row>
    <row r="432" spans="1:6" x14ac:dyDescent="0.3">
      <c r="A432" s="129"/>
      <c r="B432" s="129"/>
      <c r="C432" s="129"/>
      <c r="D432" s="129"/>
      <c r="E432" s="129"/>
      <c r="F432" s="129"/>
    </row>
    <row r="433" spans="1:6" s="18" customFormat="1" ht="27.6" x14ac:dyDescent="0.3">
      <c r="A433" s="43" t="s">
        <v>313</v>
      </c>
      <c r="B433" s="43" t="s">
        <v>30</v>
      </c>
      <c r="C433" s="43" t="s">
        <v>299</v>
      </c>
      <c r="D433" s="45" t="s">
        <v>300</v>
      </c>
      <c r="E433" s="43" t="s">
        <v>1</v>
      </c>
      <c r="F433" s="43">
        <v>2</v>
      </c>
    </row>
    <row r="434" spans="1:6" x14ac:dyDescent="0.3">
      <c r="A434" s="129"/>
      <c r="B434" s="129"/>
      <c r="C434" s="129"/>
      <c r="D434" s="129"/>
      <c r="E434" s="129"/>
      <c r="F434" s="129"/>
    </row>
    <row r="435" spans="1:6" x14ac:dyDescent="0.3">
      <c r="A435" s="129"/>
      <c r="B435" s="129"/>
      <c r="C435" s="129"/>
      <c r="D435" s="82" t="s">
        <v>468</v>
      </c>
      <c r="E435" s="129"/>
      <c r="F435" s="129"/>
    </row>
    <row r="436" spans="1:6" x14ac:dyDescent="0.3">
      <c r="A436" s="129"/>
      <c r="B436" s="129"/>
      <c r="C436" s="129"/>
      <c r="D436" s="82">
        <v>2</v>
      </c>
      <c r="E436" s="129"/>
      <c r="F436" s="129"/>
    </row>
    <row r="437" spans="1:6" x14ac:dyDescent="0.3">
      <c r="A437" s="129"/>
      <c r="B437" s="129"/>
      <c r="C437" s="129"/>
      <c r="D437" s="129"/>
      <c r="E437" s="129"/>
      <c r="F437" s="129"/>
    </row>
    <row r="438" spans="1:6" s="18" customFormat="1" ht="27.6" x14ac:dyDescent="0.3">
      <c r="A438" s="43" t="s">
        <v>314</v>
      </c>
      <c r="B438" s="43" t="s">
        <v>30</v>
      </c>
      <c r="C438" s="43" t="s">
        <v>301</v>
      </c>
      <c r="D438" s="45" t="s">
        <v>302</v>
      </c>
      <c r="E438" s="43" t="s">
        <v>1</v>
      </c>
      <c r="F438" s="43">
        <v>4</v>
      </c>
    </row>
    <row r="439" spans="1:6" x14ac:dyDescent="0.3">
      <c r="A439" s="129"/>
      <c r="B439" s="129"/>
      <c r="C439" s="129"/>
      <c r="D439" s="129"/>
      <c r="E439" s="129"/>
      <c r="F439" s="129"/>
    </row>
    <row r="440" spans="1:6" x14ac:dyDescent="0.3">
      <c r="A440" s="129"/>
      <c r="B440" s="129"/>
      <c r="C440" s="129"/>
      <c r="D440" s="82" t="s">
        <v>469</v>
      </c>
      <c r="E440" s="129"/>
      <c r="F440" s="129"/>
    </row>
    <row r="441" spans="1:6" x14ac:dyDescent="0.3">
      <c r="A441" s="129"/>
      <c r="B441" s="129"/>
      <c r="C441" s="129"/>
      <c r="D441" s="82">
        <v>2</v>
      </c>
      <c r="E441" s="129"/>
      <c r="F441" s="129"/>
    </row>
    <row r="442" spans="1:6" x14ac:dyDescent="0.3">
      <c r="A442" s="129"/>
      <c r="B442" s="129"/>
      <c r="C442" s="129"/>
      <c r="D442" s="82" t="s">
        <v>468</v>
      </c>
      <c r="E442" s="129"/>
      <c r="F442" s="129"/>
    </row>
    <row r="443" spans="1:6" x14ac:dyDescent="0.3">
      <c r="A443" s="129"/>
      <c r="B443" s="129"/>
      <c r="C443" s="129"/>
      <c r="D443" s="82">
        <v>2</v>
      </c>
      <c r="E443" s="129"/>
      <c r="F443" s="129"/>
    </row>
    <row r="444" spans="1:6" x14ac:dyDescent="0.3">
      <c r="A444" s="129"/>
      <c r="B444" s="129"/>
      <c r="C444" s="129"/>
      <c r="D444" s="129"/>
      <c r="E444" s="129"/>
      <c r="F444" s="129"/>
    </row>
    <row r="445" spans="1:6" s="18" customFormat="1" ht="27.6" x14ac:dyDescent="0.3">
      <c r="A445" s="43" t="s">
        <v>315</v>
      </c>
      <c r="B445" s="43" t="s">
        <v>30</v>
      </c>
      <c r="C445" s="43" t="s">
        <v>303</v>
      </c>
      <c r="D445" s="45" t="s">
        <v>304</v>
      </c>
      <c r="E445" s="43" t="s">
        <v>1</v>
      </c>
      <c r="F445" s="43">
        <v>4</v>
      </c>
    </row>
    <row r="446" spans="1:6" x14ac:dyDescent="0.3">
      <c r="A446" s="129"/>
      <c r="B446" s="129"/>
      <c r="C446" s="129"/>
      <c r="D446" s="129"/>
      <c r="E446" s="129"/>
      <c r="F446" s="129"/>
    </row>
    <row r="447" spans="1:6" x14ac:dyDescent="0.3">
      <c r="A447" s="129"/>
      <c r="B447" s="129"/>
      <c r="C447" s="129"/>
      <c r="D447" s="82" t="s">
        <v>470</v>
      </c>
      <c r="E447" s="129"/>
      <c r="F447" s="129"/>
    </row>
    <row r="448" spans="1:6" x14ac:dyDescent="0.3">
      <c r="A448" s="129"/>
      <c r="B448" s="129"/>
      <c r="C448" s="129"/>
      <c r="D448" s="82">
        <v>2</v>
      </c>
      <c r="E448" s="129"/>
      <c r="F448" s="129"/>
    </row>
    <row r="449" spans="1:6" x14ac:dyDescent="0.3">
      <c r="A449" s="129"/>
      <c r="B449" s="129"/>
      <c r="C449" s="129"/>
      <c r="D449" s="82" t="s">
        <v>471</v>
      </c>
      <c r="E449" s="129"/>
      <c r="F449" s="129"/>
    </row>
    <row r="450" spans="1:6" x14ac:dyDescent="0.3">
      <c r="A450" s="129"/>
      <c r="B450" s="129"/>
      <c r="C450" s="129"/>
      <c r="D450" s="82">
        <v>2</v>
      </c>
      <c r="E450" s="129"/>
      <c r="F450" s="129"/>
    </row>
    <row r="451" spans="1:6" x14ac:dyDescent="0.3">
      <c r="A451" s="129"/>
      <c r="B451" s="129"/>
      <c r="C451" s="129"/>
      <c r="D451" s="129"/>
      <c r="E451" s="129"/>
      <c r="F451" s="129"/>
    </row>
    <row r="452" spans="1:6" x14ac:dyDescent="0.3">
      <c r="A452" s="129"/>
      <c r="B452" s="129"/>
      <c r="C452" s="129"/>
      <c r="D452" s="129"/>
      <c r="E452" s="129"/>
      <c r="F452" s="129"/>
    </row>
    <row r="453" spans="1:6" s="18" customFormat="1" x14ac:dyDescent="0.3">
      <c r="A453" s="43" t="s">
        <v>316</v>
      </c>
      <c r="B453" s="43" t="s">
        <v>30</v>
      </c>
      <c r="C453" s="43" t="s">
        <v>305</v>
      </c>
      <c r="D453" s="45" t="s">
        <v>306</v>
      </c>
      <c r="E453" s="43" t="s">
        <v>1</v>
      </c>
      <c r="F453" s="43">
        <v>4</v>
      </c>
    </row>
    <row r="454" spans="1:6" x14ac:dyDescent="0.3">
      <c r="A454" s="129"/>
      <c r="B454" s="129"/>
      <c r="C454" s="129"/>
      <c r="D454" s="129"/>
      <c r="E454" s="129"/>
      <c r="F454" s="129"/>
    </row>
    <row r="455" spans="1:6" x14ac:dyDescent="0.3">
      <c r="A455" s="129"/>
      <c r="B455" s="129"/>
      <c r="C455" s="129"/>
      <c r="D455" s="82" t="s">
        <v>470</v>
      </c>
      <c r="E455" s="129"/>
      <c r="F455" s="129"/>
    </row>
    <row r="456" spans="1:6" x14ac:dyDescent="0.3">
      <c r="A456" s="129"/>
      <c r="B456" s="129"/>
      <c r="C456" s="129"/>
      <c r="D456" s="82">
        <v>2</v>
      </c>
      <c r="E456" s="129"/>
      <c r="F456" s="129"/>
    </row>
    <row r="457" spans="1:6" x14ac:dyDescent="0.3">
      <c r="A457" s="129"/>
      <c r="B457" s="129"/>
      <c r="C457" s="129"/>
      <c r="D457" s="82" t="s">
        <v>471</v>
      </c>
      <c r="E457" s="129"/>
      <c r="F457" s="129"/>
    </row>
    <row r="458" spans="1:6" x14ac:dyDescent="0.3">
      <c r="A458" s="129"/>
      <c r="B458" s="129"/>
      <c r="C458" s="129"/>
      <c r="D458" s="82">
        <v>2</v>
      </c>
      <c r="E458" s="129"/>
      <c r="F458" s="129"/>
    </row>
    <row r="459" spans="1:6" x14ac:dyDescent="0.3">
      <c r="A459" s="129"/>
      <c r="B459" s="129"/>
      <c r="C459" s="129"/>
      <c r="D459" s="129"/>
      <c r="E459" s="129"/>
      <c r="F459" s="129"/>
    </row>
    <row r="460" spans="1:6" s="18" customFormat="1" ht="27.6" x14ac:dyDescent="0.3">
      <c r="A460" s="43" t="s">
        <v>459</v>
      </c>
      <c r="B460" s="43" t="s">
        <v>30</v>
      </c>
      <c r="C460" s="43" t="s">
        <v>307</v>
      </c>
      <c r="D460" s="45" t="s">
        <v>308</v>
      </c>
      <c r="E460" s="43" t="s">
        <v>1</v>
      </c>
      <c r="F460" s="43">
        <v>4</v>
      </c>
    </row>
    <row r="461" spans="1:6" x14ac:dyDescent="0.3">
      <c r="A461" s="129"/>
      <c r="B461" s="129"/>
      <c r="C461" s="129"/>
      <c r="D461" s="129"/>
      <c r="E461" s="129"/>
      <c r="F461" s="129"/>
    </row>
    <row r="462" spans="1:6" x14ac:dyDescent="0.3">
      <c r="A462" s="129"/>
      <c r="B462" s="129"/>
      <c r="C462" s="129"/>
      <c r="D462" s="82" t="s">
        <v>470</v>
      </c>
      <c r="E462" s="129"/>
      <c r="F462" s="129"/>
    </row>
    <row r="463" spans="1:6" x14ac:dyDescent="0.3">
      <c r="A463" s="129"/>
      <c r="B463" s="129"/>
      <c r="C463" s="129"/>
      <c r="D463" s="82">
        <v>2</v>
      </c>
      <c r="E463" s="129"/>
      <c r="F463" s="129"/>
    </row>
    <row r="464" spans="1:6" x14ac:dyDescent="0.3">
      <c r="A464" s="129"/>
      <c r="B464" s="129"/>
      <c r="C464" s="129"/>
      <c r="D464" s="82" t="s">
        <v>471</v>
      </c>
      <c r="E464" s="129"/>
      <c r="F464" s="129"/>
    </row>
    <row r="465" spans="1:6" x14ac:dyDescent="0.3">
      <c r="A465" s="129"/>
      <c r="B465" s="129"/>
      <c r="C465" s="129"/>
      <c r="D465" s="82">
        <v>2</v>
      </c>
      <c r="E465" s="129"/>
      <c r="F465" s="129"/>
    </row>
    <row r="466" spans="1:6" x14ac:dyDescent="0.3">
      <c r="A466" s="129"/>
      <c r="B466" s="129"/>
      <c r="C466" s="129"/>
      <c r="D466" s="129"/>
      <c r="E466" s="129"/>
      <c r="F466" s="129"/>
    </row>
    <row r="467" spans="1:6" s="52" customFormat="1" x14ac:dyDescent="0.3">
      <c r="A467" s="130">
        <v>9</v>
      </c>
      <c r="B467" s="130"/>
      <c r="C467" s="130"/>
      <c r="D467" s="39" t="s">
        <v>19</v>
      </c>
      <c r="E467" s="39"/>
      <c r="F467" s="39"/>
    </row>
    <row r="468" spans="1:6" s="18" customFormat="1" x14ac:dyDescent="0.3">
      <c r="A468" s="43" t="s">
        <v>213</v>
      </c>
      <c r="B468" s="43" t="s">
        <v>30</v>
      </c>
      <c r="C468" s="43" t="s">
        <v>154</v>
      </c>
      <c r="D468" s="45" t="s">
        <v>147</v>
      </c>
      <c r="E468" s="43" t="s">
        <v>5</v>
      </c>
      <c r="F468" s="43">
        <v>2.48</v>
      </c>
    </row>
    <row r="469" spans="1:6" x14ac:dyDescent="0.3">
      <c r="A469" s="129"/>
      <c r="B469" s="129"/>
      <c r="C469" s="129"/>
      <c r="D469" s="129"/>
      <c r="E469" s="129"/>
      <c r="F469" s="129"/>
    </row>
    <row r="470" spans="1:6" x14ac:dyDescent="0.3">
      <c r="A470" s="129"/>
      <c r="B470" s="129"/>
      <c r="C470" s="129"/>
      <c r="D470" s="82" t="s">
        <v>472</v>
      </c>
      <c r="E470" s="129"/>
      <c r="F470" s="129"/>
    </row>
    <row r="471" spans="1:6" x14ac:dyDescent="0.3">
      <c r="A471" s="129"/>
      <c r="B471" s="129"/>
      <c r="C471" s="129"/>
      <c r="D471" s="14" t="s">
        <v>473</v>
      </c>
      <c r="E471" s="129"/>
      <c r="F471" s="129"/>
    </row>
    <row r="472" spans="1:6" x14ac:dyDescent="0.3">
      <c r="A472" s="129"/>
      <c r="B472" s="129"/>
      <c r="C472" s="129"/>
      <c r="D472" s="14" t="s">
        <v>475</v>
      </c>
      <c r="E472" s="129"/>
      <c r="F472" s="129"/>
    </row>
    <row r="473" spans="1:6" x14ac:dyDescent="0.3">
      <c r="A473" s="129"/>
      <c r="B473" s="129"/>
      <c r="C473" s="129"/>
      <c r="D473" s="82" t="s">
        <v>476</v>
      </c>
      <c r="E473" s="129"/>
      <c r="F473" s="129"/>
    </row>
    <row r="474" spans="1:6" x14ac:dyDescent="0.3">
      <c r="A474" s="129"/>
      <c r="B474" s="129"/>
      <c r="C474" s="129"/>
      <c r="D474" s="82" t="s">
        <v>477</v>
      </c>
      <c r="E474" s="129"/>
      <c r="F474" s="129"/>
    </row>
    <row r="475" spans="1:6" x14ac:dyDescent="0.3">
      <c r="A475" s="129"/>
      <c r="B475" s="129"/>
      <c r="C475" s="129"/>
      <c r="D475" s="14" t="s">
        <v>478</v>
      </c>
      <c r="E475" s="129"/>
      <c r="F475" s="129"/>
    </row>
    <row r="476" spans="1:6" x14ac:dyDescent="0.3">
      <c r="A476" s="129"/>
      <c r="B476" s="129"/>
      <c r="C476" s="129"/>
      <c r="D476" s="82" t="s">
        <v>479</v>
      </c>
      <c r="E476" s="129"/>
      <c r="F476" s="129"/>
    </row>
    <row r="477" spans="1:6" x14ac:dyDescent="0.3">
      <c r="A477" s="129"/>
      <c r="B477" s="129"/>
      <c r="C477" s="129"/>
      <c r="D477" s="82"/>
      <c r="E477" s="129"/>
      <c r="F477" s="129"/>
    </row>
    <row r="478" spans="1:6" x14ac:dyDescent="0.3">
      <c r="A478" s="129"/>
      <c r="B478" s="129"/>
      <c r="C478" s="129"/>
      <c r="D478" s="82" t="s">
        <v>474</v>
      </c>
      <c r="E478" s="129"/>
      <c r="F478" s="129"/>
    </row>
    <row r="479" spans="1:6" ht="27.6" x14ac:dyDescent="0.3">
      <c r="A479" s="129"/>
      <c r="B479" s="129"/>
      <c r="C479" s="129"/>
      <c r="D479" s="82" t="s">
        <v>480</v>
      </c>
      <c r="E479" s="129"/>
      <c r="F479" s="129"/>
    </row>
    <row r="480" spans="1:6" x14ac:dyDescent="0.3">
      <c r="A480" s="129"/>
      <c r="B480" s="129"/>
      <c r="C480" s="129"/>
      <c r="D480" s="129"/>
      <c r="E480" s="129"/>
      <c r="F480" s="129"/>
    </row>
    <row r="481" spans="1:6" s="18" customFormat="1" x14ac:dyDescent="0.3">
      <c r="A481" s="43" t="s">
        <v>225</v>
      </c>
      <c r="B481" s="43" t="s">
        <v>30</v>
      </c>
      <c r="C481" s="43" t="s">
        <v>158</v>
      </c>
      <c r="D481" s="45" t="s">
        <v>157</v>
      </c>
      <c r="E481" s="43" t="s">
        <v>6</v>
      </c>
      <c r="F481" s="43">
        <v>34.61</v>
      </c>
    </row>
    <row r="482" spans="1:6" x14ac:dyDescent="0.3">
      <c r="A482" s="129"/>
      <c r="B482" s="129"/>
      <c r="C482" s="129"/>
      <c r="D482" s="129"/>
      <c r="E482" s="129"/>
      <c r="F482" s="129"/>
    </row>
    <row r="483" spans="1:6" x14ac:dyDescent="0.3">
      <c r="A483" s="129"/>
      <c r="B483" s="129"/>
      <c r="C483" s="129"/>
      <c r="D483" s="82" t="s">
        <v>472</v>
      </c>
      <c r="E483" s="129"/>
      <c r="F483" s="129"/>
    </row>
    <row r="484" spans="1:6" x14ac:dyDescent="0.3">
      <c r="A484" s="129"/>
      <c r="B484" s="129"/>
      <c r="C484" s="129"/>
      <c r="D484" s="44" t="s">
        <v>481</v>
      </c>
      <c r="E484" s="129"/>
      <c r="F484" s="129"/>
    </row>
    <row r="485" spans="1:6" x14ac:dyDescent="0.3">
      <c r="A485" s="129"/>
      <c r="B485" s="129"/>
      <c r="C485" s="129"/>
      <c r="D485" s="129"/>
      <c r="E485" s="129"/>
      <c r="F485" s="129"/>
    </row>
    <row r="486" spans="1:6" s="18" customFormat="1" ht="27.6" x14ac:dyDescent="0.3">
      <c r="A486" s="43" t="s">
        <v>226</v>
      </c>
      <c r="B486" s="43" t="s">
        <v>30</v>
      </c>
      <c r="C486" s="43" t="s">
        <v>174</v>
      </c>
      <c r="D486" s="45" t="s">
        <v>173</v>
      </c>
      <c r="E486" s="43" t="s">
        <v>1</v>
      </c>
      <c r="F486" s="43">
        <v>42</v>
      </c>
    </row>
    <row r="487" spans="1:6" x14ac:dyDescent="0.3">
      <c r="A487" s="129"/>
      <c r="B487" s="129"/>
      <c r="C487" s="129"/>
      <c r="D487" s="129"/>
      <c r="E487" s="129"/>
      <c r="F487" s="129"/>
    </row>
    <row r="488" spans="1:6" x14ac:dyDescent="0.3">
      <c r="A488" s="129"/>
      <c r="B488" s="129"/>
      <c r="C488" s="129"/>
      <c r="D488" s="14" t="s">
        <v>482</v>
      </c>
      <c r="E488" s="129"/>
      <c r="F488" s="129"/>
    </row>
    <row r="489" spans="1:6" x14ac:dyDescent="0.3">
      <c r="A489" s="129"/>
      <c r="B489" s="129"/>
      <c r="C489" s="129"/>
      <c r="D489" s="14" t="s">
        <v>611</v>
      </c>
      <c r="E489" s="129"/>
      <c r="F489" s="129"/>
    </row>
    <row r="490" spans="1:6" x14ac:dyDescent="0.3">
      <c r="A490" s="129"/>
      <c r="B490" s="129"/>
      <c r="C490" s="129"/>
      <c r="D490" s="129"/>
      <c r="E490" s="129"/>
      <c r="F490" s="129"/>
    </row>
    <row r="491" spans="1:6" s="18" customFormat="1" ht="27.6" x14ac:dyDescent="0.3">
      <c r="A491" s="43" t="s">
        <v>227</v>
      </c>
      <c r="B491" s="43" t="s">
        <v>30</v>
      </c>
      <c r="C491" s="43" t="s">
        <v>191</v>
      </c>
      <c r="D491" s="45" t="s">
        <v>190</v>
      </c>
      <c r="E491" s="43" t="s">
        <v>1</v>
      </c>
      <c r="F491" s="43">
        <v>10</v>
      </c>
    </row>
    <row r="492" spans="1:6" x14ac:dyDescent="0.3">
      <c r="A492" s="129"/>
      <c r="B492" s="129"/>
      <c r="C492" s="129"/>
      <c r="D492" s="129"/>
      <c r="E492" s="129"/>
      <c r="F492" s="129"/>
    </row>
    <row r="493" spans="1:6" x14ac:dyDescent="0.3">
      <c r="A493" s="129"/>
      <c r="B493" s="129"/>
      <c r="C493" s="129"/>
      <c r="D493" s="44" t="s">
        <v>483</v>
      </c>
      <c r="E493" s="129"/>
      <c r="F493" s="129"/>
    </row>
    <row r="494" spans="1:6" x14ac:dyDescent="0.3">
      <c r="A494" s="129"/>
      <c r="B494" s="129"/>
      <c r="C494" s="129"/>
      <c r="D494" s="129"/>
      <c r="E494" s="129"/>
      <c r="F494" s="129"/>
    </row>
    <row r="495" spans="1:6" s="18" customFormat="1" ht="27.6" x14ac:dyDescent="0.3">
      <c r="A495" s="43" t="s">
        <v>268</v>
      </c>
      <c r="B495" s="43" t="s">
        <v>30</v>
      </c>
      <c r="C495" s="43" t="s">
        <v>194</v>
      </c>
      <c r="D495" s="45" t="s">
        <v>193</v>
      </c>
      <c r="E495" s="43" t="s">
        <v>1</v>
      </c>
      <c r="F495" s="43">
        <v>10</v>
      </c>
    </row>
    <row r="496" spans="1:6" x14ac:dyDescent="0.3">
      <c r="A496" s="129"/>
      <c r="B496" s="129"/>
      <c r="C496" s="129"/>
      <c r="D496" s="129"/>
      <c r="E496" s="129"/>
      <c r="F496" s="129"/>
    </row>
    <row r="497" spans="1:6" x14ac:dyDescent="0.3">
      <c r="A497" s="129"/>
      <c r="B497" s="129"/>
      <c r="C497" s="129"/>
      <c r="D497" s="44" t="s">
        <v>484</v>
      </c>
      <c r="E497" s="129"/>
      <c r="F497" s="129"/>
    </row>
    <row r="498" spans="1:6" x14ac:dyDescent="0.3">
      <c r="A498" s="129"/>
      <c r="B498" s="129"/>
      <c r="C498" s="129"/>
      <c r="D498" s="129"/>
      <c r="E498" s="129"/>
      <c r="F498" s="129"/>
    </row>
    <row r="499" spans="1:6" s="18" customFormat="1" ht="27.6" x14ac:dyDescent="0.3">
      <c r="A499" s="43" t="s">
        <v>269</v>
      </c>
      <c r="B499" s="43" t="s">
        <v>30</v>
      </c>
      <c r="C499" s="43" t="s">
        <v>184</v>
      </c>
      <c r="D499" s="45" t="s">
        <v>183</v>
      </c>
      <c r="E499" s="43" t="s">
        <v>5</v>
      </c>
      <c r="F499" s="43">
        <v>13.33</v>
      </c>
    </row>
    <row r="500" spans="1:6" x14ac:dyDescent="0.3">
      <c r="A500" s="129"/>
      <c r="B500" s="129"/>
      <c r="C500" s="129"/>
      <c r="D500" s="129"/>
      <c r="E500" s="129"/>
      <c r="F500" s="129"/>
    </row>
    <row r="501" spans="1:6" x14ac:dyDescent="0.3">
      <c r="A501" s="129"/>
      <c r="B501" s="129"/>
      <c r="C501" s="129"/>
      <c r="D501" s="44" t="s">
        <v>485</v>
      </c>
      <c r="E501" s="129"/>
      <c r="F501" s="129"/>
    </row>
    <row r="502" spans="1:6" x14ac:dyDescent="0.3">
      <c r="A502" s="129"/>
      <c r="B502" s="129"/>
      <c r="C502" s="129"/>
      <c r="D502" s="44" t="s">
        <v>486</v>
      </c>
      <c r="E502" s="129"/>
      <c r="F502" s="129"/>
    </row>
    <row r="503" spans="1:6" x14ac:dyDescent="0.3">
      <c r="A503" s="129"/>
      <c r="B503" s="129"/>
      <c r="C503" s="129"/>
      <c r="D503" s="129"/>
      <c r="E503" s="129"/>
      <c r="F503" s="129"/>
    </row>
    <row r="504" spans="1:6" s="18" customFormat="1" ht="41.4" x14ac:dyDescent="0.3">
      <c r="A504" s="43" t="s">
        <v>270</v>
      </c>
      <c r="B504" s="43" t="s">
        <v>30</v>
      </c>
      <c r="C504" s="43" t="s">
        <v>255</v>
      </c>
      <c r="D504" s="45" t="s">
        <v>256</v>
      </c>
      <c r="E504" s="43" t="s">
        <v>1</v>
      </c>
      <c r="F504" s="43">
        <v>4</v>
      </c>
    </row>
    <row r="505" spans="1:6" x14ac:dyDescent="0.3">
      <c r="A505" s="129"/>
      <c r="B505" s="129"/>
      <c r="C505" s="129"/>
      <c r="D505" s="129"/>
      <c r="E505" s="129"/>
      <c r="F505" s="129"/>
    </row>
    <row r="506" spans="1:6" x14ac:dyDescent="0.3">
      <c r="A506" s="129"/>
      <c r="B506" s="129"/>
      <c r="C506" s="129"/>
      <c r="D506" s="44" t="s">
        <v>487</v>
      </c>
      <c r="E506" s="129"/>
      <c r="F506" s="129"/>
    </row>
    <row r="507" spans="1:6" x14ac:dyDescent="0.3">
      <c r="A507" s="129"/>
      <c r="B507" s="129"/>
      <c r="C507" s="129"/>
      <c r="D507" s="129"/>
      <c r="E507" s="129"/>
      <c r="F507" s="129"/>
    </row>
    <row r="508" spans="1:6" x14ac:dyDescent="0.3">
      <c r="A508" s="129"/>
      <c r="B508" s="129"/>
      <c r="C508" s="129"/>
      <c r="D508" s="129"/>
      <c r="E508" s="129"/>
      <c r="F508" s="129"/>
    </row>
    <row r="509" spans="1:6" s="18" customFormat="1" ht="55.2" x14ac:dyDescent="0.3">
      <c r="A509" s="43" t="s">
        <v>271</v>
      </c>
      <c r="B509" s="43"/>
      <c r="C509" s="134" t="s">
        <v>165</v>
      </c>
      <c r="D509" s="45" t="s">
        <v>192</v>
      </c>
      <c r="E509" s="43" t="s">
        <v>1</v>
      </c>
      <c r="F509" s="43">
        <v>1</v>
      </c>
    </row>
    <row r="510" spans="1:6" x14ac:dyDescent="0.3">
      <c r="A510" s="129"/>
      <c r="B510" s="129"/>
      <c r="C510" s="129"/>
      <c r="D510" s="129"/>
      <c r="E510" s="129"/>
      <c r="F510" s="129"/>
    </row>
    <row r="511" spans="1:6" x14ac:dyDescent="0.3">
      <c r="A511" s="129"/>
      <c r="B511" s="129"/>
      <c r="C511" s="129"/>
      <c r="D511" s="44" t="s">
        <v>488</v>
      </c>
      <c r="E511" s="129"/>
      <c r="F511" s="129"/>
    </row>
    <row r="512" spans="1:6" x14ac:dyDescent="0.3">
      <c r="A512" s="129"/>
      <c r="B512" s="129"/>
      <c r="C512" s="129"/>
      <c r="D512" s="129"/>
      <c r="E512" s="129"/>
      <c r="F512" s="129"/>
    </row>
    <row r="513" spans="1:6" s="52" customFormat="1" x14ac:dyDescent="0.3">
      <c r="A513" s="130">
        <v>10</v>
      </c>
      <c r="B513" s="130"/>
      <c r="C513" s="130"/>
      <c r="D513" s="39" t="s">
        <v>146</v>
      </c>
      <c r="E513" s="39"/>
      <c r="F513" s="39"/>
    </row>
    <row r="514" spans="1:6" s="18" customFormat="1" ht="41.4" x14ac:dyDescent="0.3">
      <c r="A514" s="43" t="s">
        <v>214</v>
      </c>
      <c r="B514" s="43" t="s">
        <v>30</v>
      </c>
      <c r="C514" s="134" t="s">
        <v>539</v>
      </c>
      <c r="D514" s="45" t="s">
        <v>540</v>
      </c>
      <c r="E514" s="43" t="s">
        <v>1</v>
      </c>
      <c r="F514" s="143">
        <v>1</v>
      </c>
    </row>
    <row r="515" spans="1:6" x14ac:dyDescent="0.3">
      <c r="A515" s="129"/>
      <c r="B515" s="129"/>
      <c r="C515" s="129"/>
      <c r="D515" s="129"/>
      <c r="E515" s="129"/>
      <c r="F515" s="129"/>
    </row>
    <row r="516" spans="1:6" x14ac:dyDescent="0.3">
      <c r="A516" s="129"/>
      <c r="B516" s="129"/>
      <c r="C516" s="129"/>
      <c r="D516" s="44" t="s">
        <v>545</v>
      </c>
      <c r="E516" s="129"/>
      <c r="F516" s="129"/>
    </row>
    <row r="517" spans="1:6" x14ac:dyDescent="0.3">
      <c r="A517" s="135"/>
      <c r="B517" s="135"/>
      <c r="C517" s="135"/>
      <c r="D517" s="44"/>
      <c r="E517" s="135"/>
      <c r="F517" s="135"/>
    </row>
    <row r="518" spans="1:6" ht="27.6" x14ac:dyDescent="0.3">
      <c r="A518" s="43" t="s">
        <v>272</v>
      </c>
      <c r="B518" s="43" t="s">
        <v>30</v>
      </c>
      <c r="C518" s="134" t="s">
        <v>543</v>
      </c>
      <c r="D518" s="45" t="s">
        <v>544</v>
      </c>
      <c r="E518" s="43" t="s">
        <v>1</v>
      </c>
      <c r="F518" s="143">
        <v>1</v>
      </c>
    </row>
    <row r="519" spans="1:6" x14ac:dyDescent="0.3">
      <c r="A519" s="135"/>
      <c r="B519" s="135"/>
      <c r="C519" s="135"/>
      <c r="D519" s="135"/>
      <c r="E519" s="135"/>
      <c r="F519" s="3"/>
    </row>
    <row r="520" spans="1:6" x14ac:dyDescent="0.3">
      <c r="A520" s="135"/>
      <c r="B520" s="135"/>
      <c r="C520" s="135"/>
      <c r="D520" s="44" t="s">
        <v>546</v>
      </c>
      <c r="E520" s="135"/>
      <c r="F520" s="3"/>
    </row>
    <row r="521" spans="1:6" x14ac:dyDescent="0.3">
      <c r="A521" s="129"/>
      <c r="B521" s="129"/>
      <c r="C521" s="129"/>
      <c r="D521" s="129"/>
      <c r="E521" s="129"/>
      <c r="F521" s="3"/>
    </row>
    <row r="522" spans="1:6" ht="27.6" x14ac:dyDescent="0.3">
      <c r="A522" s="43" t="s">
        <v>273</v>
      </c>
      <c r="B522" s="43" t="s">
        <v>30</v>
      </c>
      <c r="C522" s="134" t="s">
        <v>569</v>
      </c>
      <c r="D522" s="45" t="s">
        <v>570</v>
      </c>
      <c r="E522" s="43" t="s">
        <v>1</v>
      </c>
      <c r="F522" s="143">
        <v>2</v>
      </c>
    </row>
    <row r="523" spans="1:6" x14ac:dyDescent="0.3">
      <c r="A523" s="135"/>
      <c r="B523" s="135"/>
      <c r="C523" s="135"/>
      <c r="D523" s="135"/>
      <c r="E523" s="135"/>
      <c r="F523" s="135"/>
    </row>
    <row r="524" spans="1:6" ht="27.6" x14ac:dyDescent="0.3">
      <c r="A524" s="135"/>
      <c r="B524" s="135"/>
      <c r="C524" s="135"/>
      <c r="D524" s="31" t="s">
        <v>612</v>
      </c>
      <c r="E524" s="135"/>
      <c r="F524" s="135"/>
    </row>
    <row r="525" spans="1:6" x14ac:dyDescent="0.3">
      <c r="A525" s="135"/>
      <c r="B525" s="135"/>
      <c r="C525" s="135"/>
      <c r="D525" s="135"/>
      <c r="E525" s="135"/>
      <c r="F525" s="135"/>
    </row>
    <row r="526" spans="1:6" s="18" customFormat="1" ht="27.6" x14ac:dyDescent="0.3">
      <c r="A526" s="43" t="s">
        <v>274</v>
      </c>
      <c r="B526" s="43" t="s">
        <v>30</v>
      </c>
      <c r="C526" s="134" t="s">
        <v>521</v>
      </c>
      <c r="D526" s="45" t="s">
        <v>522</v>
      </c>
      <c r="E526" s="43" t="s">
        <v>1</v>
      </c>
      <c r="F526" s="143">
        <v>22</v>
      </c>
    </row>
    <row r="527" spans="1:6" x14ac:dyDescent="0.3">
      <c r="A527" s="129"/>
      <c r="B527" s="129"/>
      <c r="C527" s="129"/>
      <c r="D527" s="129"/>
      <c r="E527" s="129"/>
      <c r="F527" s="129"/>
    </row>
    <row r="528" spans="1:6" x14ac:dyDescent="0.3">
      <c r="A528" s="129"/>
      <c r="B528" s="129"/>
      <c r="C528" s="129"/>
      <c r="D528" s="44" t="s">
        <v>489</v>
      </c>
      <c r="E528" s="129"/>
      <c r="F528" s="129"/>
    </row>
    <row r="529" spans="1:6" x14ac:dyDescent="0.3">
      <c r="A529" s="129"/>
      <c r="B529" s="129"/>
      <c r="C529" s="129"/>
      <c r="D529" s="44" t="s">
        <v>490</v>
      </c>
      <c r="E529" s="129"/>
      <c r="F529" s="129"/>
    </row>
    <row r="530" spans="1:6" x14ac:dyDescent="0.3">
      <c r="A530" s="129"/>
      <c r="B530" s="129"/>
      <c r="C530" s="129"/>
      <c r="D530" s="44"/>
      <c r="E530" s="129"/>
      <c r="F530" s="129"/>
    </row>
    <row r="531" spans="1:6" x14ac:dyDescent="0.3">
      <c r="A531" s="129"/>
      <c r="B531" s="129"/>
      <c r="C531" s="129"/>
      <c r="D531" s="44" t="s">
        <v>491</v>
      </c>
      <c r="E531" s="129"/>
      <c r="F531" s="129"/>
    </row>
    <row r="532" spans="1:6" x14ac:dyDescent="0.3">
      <c r="A532" s="129"/>
      <c r="B532" s="129"/>
      <c r="C532" s="129"/>
      <c r="D532" s="44" t="s">
        <v>490</v>
      </c>
      <c r="E532" s="129"/>
      <c r="F532" s="129"/>
    </row>
    <row r="533" spans="1:6" x14ac:dyDescent="0.3">
      <c r="A533" s="129"/>
      <c r="B533" s="129"/>
      <c r="C533" s="129"/>
      <c r="D533" s="44"/>
      <c r="E533" s="129"/>
      <c r="F533" s="129"/>
    </row>
    <row r="534" spans="1:6" x14ac:dyDescent="0.3">
      <c r="A534" s="129"/>
      <c r="B534" s="129"/>
      <c r="C534" s="129"/>
      <c r="D534" s="44" t="s">
        <v>492</v>
      </c>
      <c r="E534" s="129"/>
      <c r="F534" s="129"/>
    </row>
    <row r="535" spans="1:6" x14ac:dyDescent="0.3">
      <c r="A535" s="129"/>
      <c r="B535" s="129"/>
      <c r="C535" s="129"/>
      <c r="D535" s="44" t="s">
        <v>493</v>
      </c>
      <c r="E535" s="129"/>
      <c r="F535" s="129"/>
    </row>
    <row r="536" spans="1:6" x14ac:dyDescent="0.3">
      <c r="A536" s="129"/>
      <c r="B536" s="129"/>
      <c r="C536" s="129"/>
      <c r="D536" s="44"/>
      <c r="E536" s="129"/>
      <c r="F536" s="129"/>
    </row>
    <row r="537" spans="1:6" s="18" customFormat="1" ht="27.6" x14ac:dyDescent="0.3">
      <c r="A537" s="43" t="s">
        <v>495</v>
      </c>
      <c r="B537" s="43" t="s">
        <v>30</v>
      </c>
      <c r="C537" s="134" t="s">
        <v>166</v>
      </c>
      <c r="D537" s="45" t="s">
        <v>167</v>
      </c>
      <c r="E537" s="43" t="s">
        <v>1</v>
      </c>
      <c r="F537" s="143">
        <v>4</v>
      </c>
    </row>
    <row r="538" spans="1:6" x14ac:dyDescent="0.3">
      <c r="A538" s="129"/>
      <c r="B538" s="129"/>
      <c r="C538" s="129"/>
      <c r="D538" s="129"/>
      <c r="E538" s="129"/>
      <c r="F538" s="3"/>
    </row>
    <row r="539" spans="1:6" ht="27.6" x14ac:dyDescent="0.3">
      <c r="A539" s="129"/>
      <c r="B539" s="129"/>
      <c r="C539" s="129"/>
      <c r="D539" s="31" t="s">
        <v>613</v>
      </c>
      <c r="E539" s="129"/>
      <c r="F539" s="3"/>
    </row>
    <row r="540" spans="1:6" x14ac:dyDescent="0.3">
      <c r="A540" s="129"/>
      <c r="B540" s="129"/>
      <c r="C540" s="129"/>
      <c r="D540" s="129"/>
      <c r="E540" s="129"/>
      <c r="F540" s="3"/>
    </row>
    <row r="541" spans="1:6" x14ac:dyDescent="0.3">
      <c r="A541" s="129"/>
      <c r="B541" s="129"/>
      <c r="C541" s="129"/>
      <c r="D541" s="129"/>
      <c r="E541" s="129"/>
      <c r="F541" s="3"/>
    </row>
    <row r="542" spans="1:6" s="18" customFormat="1" ht="27.6" x14ac:dyDescent="0.3">
      <c r="A542" s="43" t="s">
        <v>496</v>
      </c>
      <c r="B542" s="43"/>
      <c r="C542" s="134" t="s">
        <v>165</v>
      </c>
      <c r="D542" s="45" t="s">
        <v>532</v>
      </c>
      <c r="E542" s="43" t="s">
        <v>1</v>
      </c>
      <c r="F542" s="143">
        <v>8</v>
      </c>
    </row>
    <row r="543" spans="1:6" x14ac:dyDescent="0.3">
      <c r="A543" s="129"/>
      <c r="B543" s="129"/>
      <c r="C543" s="129"/>
      <c r="D543" s="129"/>
      <c r="E543" s="129"/>
      <c r="F543" s="3"/>
    </row>
    <row r="544" spans="1:6" x14ac:dyDescent="0.3">
      <c r="A544" s="129"/>
      <c r="B544" s="129"/>
      <c r="C544" s="129"/>
      <c r="D544" s="44" t="s">
        <v>494</v>
      </c>
      <c r="E544" s="129"/>
      <c r="F544" s="3"/>
    </row>
    <row r="545" spans="1:6" x14ac:dyDescent="0.3">
      <c r="A545" s="129"/>
      <c r="B545" s="129"/>
      <c r="C545" s="129"/>
      <c r="D545" s="44" t="s">
        <v>614</v>
      </c>
      <c r="E545" s="129"/>
      <c r="F545" s="3"/>
    </row>
    <row r="546" spans="1:6" x14ac:dyDescent="0.3">
      <c r="A546" s="129"/>
      <c r="B546" s="129"/>
      <c r="C546" s="129"/>
      <c r="D546" s="129"/>
      <c r="E546" s="129"/>
      <c r="F546" s="3"/>
    </row>
    <row r="547" spans="1:6" s="18" customFormat="1" ht="41.4" x14ac:dyDescent="0.3">
      <c r="A547" s="43" t="s">
        <v>541</v>
      </c>
      <c r="B547" s="43" t="s">
        <v>30</v>
      </c>
      <c r="C547" s="134" t="s">
        <v>500</v>
      </c>
      <c r="D547" s="45" t="s">
        <v>499</v>
      </c>
      <c r="E547" s="43" t="s">
        <v>1</v>
      </c>
      <c r="F547" s="143">
        <v>13</v>
      </c>
    </row>
    <row r="548" spans="1:6" x14ac:dyDescent="0.3">
      <c r="A548" s="129"/>
      <c r="B548" s="129"/>
      <c r="C548" s="129"/>
      <c r="D548" s="129"/>
      <c r="E548" s="129"/>
      <c r="F548" s="129"/>
    </row>
    <row r="549" spans="1:6" x14ac:dyDescent="0.3">
      <c r="A549" s="129"/>
      <c r="B549" s="129"/>
      <c r="C549" s="129"/>
      <c r="D549" s="44" t="s">
        <v>501</v>
      </c>
      <c r="E549" s="129"/>
      <c r="F549" s="129"/>
    </row>
    <row r="550" spans="1:6" x14ac:dyDescent="0.3">
      <c r="A550" s="129"/>
      <c r="B550" s="129"/>
      <c r="C550" s="129"/>
      <c r="D550" s="44" t="s">
        <v>502</v>
      </c>
      <c r="E550" s="129"/>
      <c r="F550" s="129"/>
    </row>
    <row r="551" spans="1:6" x14ac:dyDescent="0.3">
      <c r="A551" s="129"/>
      <c r="B551" s="129"/>
      <c r="C551" s="129"/>
      <c r="D551" s="44"/>
      <c r="E551" s="129"/>
      <c r="F551" s="129"/>
    </row>
    <row r="552" spans="1:6" x14ac:dyDescent="0.3">
      <c r="A552" s="129"/>
      <c r="B552" s="129"/>
      <c r="C552" s="129"/>
      <c r="D552" s="44" t="s">
        <v>503</v>
      </c>
      <c r="E552" s="129"/>
      <c r="F552" s="129"/>
    </row>
    <row r="553" spans="1:6" x14ac:dyDescent="0.3">
      <c r="A553" s="129"/>
      <c r="B553" s="129"/>
      <c r="C553" s="129"/>
      <c r="D553" s="44" t="s">
        <v>502</v>
      </c>
      <c r="E553" s="129"/>
      <c r="F553" s="129"/>
    </row>
    <row r="554" spans="1:6" x14ac:dyDescent="0.3">
      <c r="A554" s="129"/>
      <c r="B554" s="129"/>
      <c r="C554" s="129"/>
      <c r="D554" s="44"/>
      <c r="E554" s="129"/>
      <c r="F554" s="129"/>
    </row>
    <row r="555" spans="1:6" x14ac:dyDescent="0.3">
      <c r="A555" s="129"/>
      <c r="B555" s="129"/>
      <c r="C555" s="129"/>
      <c r="D555" s="44" t="s">
        <v>504</v>
      </c>
      <c r="E555" s="129"/>
      <c r="F555" s="129"/>
    </row>
    <row r="556" spans="1:6" x14ac:dyDescent="0.3">
      <c r="A556" s="129"/>
      <c r="B556" s="129"/>
      <c r="C556" s="129"/>
      <c r="D556" s="44" t="s">
        <v>490</v>
      </c>
      <c r="E556" s="129"/>
      <c r="F556" s="129"/>
    </row>
    <row r="557" spans="1:6" x14ac:dyDescent="0.3">
      <c r="A557" s="129"/>
      <c r="B557" s="129"/>
      <c r="C557" s="129"/>
      <c r="D557" s="129"/>
      <c r="E557" s="129"/>
      <c r="F557" s="129"/>
    </row>
    <row r="558" spans="1:6" x14ac:dyDescent="0.3">
      <c r="A558" s="129"/>
      <c r="B558" s="129"/>
      <c r="C558" s="129"/>
      <c r="D558" s="44" t="s">
        <v>505</v>
      </c>
      <c r="E558" s="129"/>
      <c r="F558" s="129"/>
    </row>
    <row r="559" spans="1:6" x14ac:dyDescent="0.3">
      <c r="A559" s="129"/>
      <c r="B559" s="129"/>
      <c r="C559" s="129"/>
      <c r="D559" s="44" t="s">
        <v>493</v>
      </c>
      <c r="E559" s="129"/>
      <c r="F559" s="129"/>
    </row>
    <row r="560" spans="1:6" x14ac:dyDescent="0.3">
      <c r="A560" s="129"/>
      <c r="B560" s="129"/>
      <c r="C560" s="129"/>
      <c r="D560" s="129"/>
      <c r="E560" s="129"/>
      <c r="F560" s="129"/>
    </row>
    <row r="561" spans="1:6" s="18" customFormat="1" ht="41.4" x14ac:dyDescent="0.3">
      <c r="A561" s="43" t="s">
        <v>542</v>
      </c>
      <c r="B561" s="43" t="s">
        <v>30</v>
      </c>
      <c r="C561" s="134" t="s">
        <v>498</v>
      </c>
      <c r="D561" s="45" t="s">
        <v>497</v>
      </c>
      <c r="E561" s="43" t="s">
        <v>1</v>
      </c>
      <c r="F561" s="43">
        <v>4</v>
      </c>
    </row>
    <row r="562" spans="1:6" x14ac:dyDescent="0.3">
      <c r="A562" s="129"/>
      <c r="B562" s="129"/>
      <c r="C562" s="129"/>
      <c r="D562" s="129"/>
      <c r="E562" s="129"/>
      <c r="F562" s="129"/>
    </row>
    <row r="563" spans="1:6" x14ac:dyDescent="0.3">
      <c r="A563" s="129"/>
      <c r="B563" s="129"/>
      <c r="C563" s="129"/>
      <c r="D563" s="44" t="s">
        <v>506</v>
      </c>
      <c r="E563" s="129"/>
      <c r="F563" s="129"/>
    </row>
    <row r="564" spans="1:6" x14ac:dyDescent="0.3">
      <c r="A564" s="129"/>
      <c r="B564" s="129"/>
      <c r="C564" s="129"/>
      <c r="D564" s="44" t="s">
        <v>507</v>
      </c>
      <c r="E564" s="129"/>
      <c r="F564" s="129"/>
    </row>
    <row r="565" spans="1:6" x14ac:dyDescent="0.3">
      <c r="A565" s="129"/>
      <c r="B565" s="129"/>
      <c r="C565" s="129"/>
      <c r="D565" s="44" t="s">
        <v>508</v>
      </c>
      <c r="E565" s="129"/>
      <c r="F565" s="129"/>
    </row>
    <row r="566" spans="1:6" x14ac:dyDescent="0.3">
      <c r="A566" s="135"/>
      <c r="B566" s="135"/>
      <c r="C566" s="135"/>
      <c r="D566" s="44"/>
      <c r="E566" s="135"/>
      <c r="F566" s="135"/>
    </row>
    <row r="567" spans="1:6" ht="41.4" x14ac:dyDescent="0.3">
      <c r="A567" s="43" t="s">
        <v>551</v>
      </c>
      <c r="B567" s="43" t="s">
        <v>30</v>
      </c>
      <c r="C567" s="134" t="s">
        <v>582</v>
      </c>
      <c r="D567" s="45" t="s">
        <v>568</v>
      </c>
      <c r="E567" s="43" t="s">
        <v>8</v>
      </c>
      <c r="F567" s="143">
        <v>152</v>
      </c>
    </row>
    <row r="568" spans="1:6" x14ac:dyDescent="0.3">
      <c r="A568" s="135"/>
      <c r="B568" s="135"/>
      <c r="C568" s="135"/>
      <c r="D568" s="135"/>
      <c r="E568" s="135"/>
      <c r="F568" s="135"/>
    </row>
    <row r="569" spans="1:6" x14ac:dyDescent="0.3">
      <c r="A569" s="135"/>
      <c r="B569" s="135"/>
      <c r="C569" s="135"/>
      <c r="D569" s="44" t="s">
        <v>615</v>
      </c>
      <c r="E569" s="135"/>
      <c r="F569" s="135"/>
    </row>
    <row r="570" spans="1:6" ht="27.6" x14ac:dyDescent="0.3">
      <c r="A570" s="135"/>
      <c r="B570" s="135"/>
      <c r="C570" s="135"/>
      <c r="D570" s="31" t="s">
        <v>620</v>
      </c>
      <c r="E570" s="135"/>
      <c r="F570" s="135"/>
    </row>
    <row r="571" spans="1:6" ht="27.6" x14ac:dyDescent="0.3">
      <c r="A571" s="141"/>
      <c r="B571" s="141"/>
      <c r="C571" s="141"/>
      <c r="D571" s="31" t="s">
        <v>628</v>
      </c>
      <c r="E571" s="141"/>
      <c r="F571" s="141"/>
    </row>
    <row r="572" spans="1:6" x14ac:dyDescent="0.3">
      <c r="A572" s="135"/>
      <c r="B572" s="135"/>
      <c r="C572" s="135"/>
      <c r="D572" s="44" t="s">
        <v>616</v>
      </c>
      <c r="E572" s="135"/>
      <c r="F572" s="135"/>
    </row>
    <row r="573" spans="1:6" x14ac:dyDescent="0.3">
      <c r="A573" s="141"/>
      <c r="B573" s="141"/>
      <c r="C573" s="141"/>
      <c r="D573" s="44" t="s">
        <v>621</v>
      </c>
      <c r="E573" s="141"/>
      <c r="F573" s="141"/>
    </row>
    <row r="574" spans="1:6" x14ac:dyDescent="0.3">
      <c r="A574" s="135"/>
      <c r="B574" s="135"/>
      <c r="C574" s="135"/>
      <c r="D574" s="44"/>
      <c r="E574" s="135"/>
      <c r="F574" s="135"/>
    </row>
    <row r="575" spans="1:6" x14ac:dyDescent="0.3">
      <c r="A575" s="135"/>
      <c r="B575" s="135"/>
      <c r="C575" s="135"/>
      <c r="D575" s="44" t="s">
        <v>617</v>
      </c>
      <c r="E575" s="135"/>
      <c r="F575" s="135"/>
    </row>
    <row r="576" spans="1:6" x14ac:dyDescent="0.3">
      <c r="A576" s="135"/>
      <c r="B576" s="135"/>
      <c r="C576" s="135"/>
      <c r="D576" s="44"/>
      <c r="E576" s="135"/>
      <c r="F576" s="135"/>
    </row>
    <row r="577" spans="1:6" x14ac:dyDescent="0.3">
      <c r="A577" s="135"/>
      <c r="B577" s="135"/>
      <c r="C577" s="135"/>
      <c r="D577" s="44" t="s">
        <v>626</v>
      </c>
      <c r="E577" s="135"/>
      <c r="F577" s="135"/>
    </row>
    <row r="578" spans="1:6" x14ac:dyDescent="0.3">
      <c r="A578" s="135"/>
      <c r="B578" s="135"/>
      <c r="C578" s="135"/>
      <c r="D578" s="44"/>
      <c r="E578" s="135"/>
      <c r="F578" s="135"/>
    </row>
    <row r="579" spans="1:6" x14ac:dyDescent="0.3">
      <c r="A579" s="135"/>
      <c r="B579" s="135"/>
      <c r="C579" s="135"/>
      <c r="D579" s="44" t="s">
        <v>618</v>
      </c>
      <c r="E579" s="135"/>
      <c r="F579" s="135"/>
    </row>
    <row r="580" spans="1:6" x14ac:dyDescent="0.3">
      <c r="A580" s="135"/>
      <c r="B580" s="135"/>
      <c r="C580" s="135"/>
      <c r="D580" s="44"/>
      <c r="E580" s="135"/>
      <c r="F580" s="135"/>
    </row>
    <row r="581" spans="1:6" x14ac:dyDescent="0.3">
      <c r="A581" s="135"/>
      <c r="B581" s="135"/>
      <c r="C581" s="135"/>
      <c r="D581" s="44" t="s">
        <v>619</v>
      </c>
      <c r="E581" s="135"/>
      <c r="F581" s="135"/>
    </row>
    <row r="582" spans="1:6" x14ac:dyDescent="0.3">
      <c r="A582" s="135"/>
      <c r="B582" s="135"/>
      <c r="C582" s="135"/>
      <c r="D582" s="44"/>
      <c r="E582" s="135"/>
      <c r="F582" s="135"/>
    </row>
    <row r="583" spans="1:6" x14ac:dyDescent="0.3">
      <c r="A583" s="135"/>
      <c r="B583" s="135"/>
      <c r="C583" s="135"/>
      <c r="D583" s="44" t="s">
        <v>621</v>
      </c>
      <c r="E583" s="135"/>
      <c r="F583" s="135"/>
    </row>
    <row r="584" spans="1:6" x14ac:dyDescent="0.3">
      <c r="A584" s="135"/>
      <c r="B584" s="135"/>
      <c r="C584" s="135"/>
      <c r="D584" s="44"/>
      <c r="E584" s="135"/>
      <c r="F584" s="135"/>
    </row>
    <row r="585" spans="1:6" x14ac:dyDescent="0.3">
      <c r="A585" s="135"/>
      <c r="B585" s="135"/>
      <c r="C585" s="135"/>
      <c r="D585" s="44" t="s">
        <v>630</v>
      </c>
      <c r="E585" s="135"/>
      <c r="F585" s="135"/>
    </row>
    <row r="586" spans="1:6" x14ac:dyDescent="0.3">
      <c r="A586" s="141"/>
      <c r="B586" s="141"/>
      <c r="C586" s="141"/>
      <c r="D586" s="44"/>
      <c r="E586" s="141"/>
      <c r="F586" s="141"/>
    </row>
    <row r="587" spans="1:6" ht="41.4" x14ac:dyDescent="0.3">
      <c r="A587" s="43" t="s">
        <v>552</v>
      </c>
      <c r="B587" s="43" t="s">
        <v>30</v>
      </c>
      <c r="C587" s="134" t="s">
        <v>574</v>
      </c>
      <c r="D587" s="45" t="s">
        <v>575</v>
      </c>
      <c r="E587" s="43" t="s">
        <v>8</v>
      </c>
      <c r="F587" s="143">
        <v>152</v>
      </c>
    </row>
    <row r="588" spans="1:6" x14ac:dyDescent="0.3">
      <c r="A588" s="141"/>
      <c r="B588" s="141"/>
      <c r="C588" s="141"/>
      <c r="D588" s="141"/>
      <c r="E588" s="141"/>
      <c r="F588" s="141"/>
    </row>
    <row r="589" spans="1:6" x14ac:dyDescent="0.3">
      <c r="A589" s="141"/>
      <c r="B589" s="141"/>
      <c r="C589" s="141"/>
      <c r="D589" s="44" t="s">
        <v>615</v>
      </c>
      <c r="E589" s="141"/>
      <c r="F589" s="141"/>
    </row>
    <row r="590" spans="1:6" ht="27.6" x14ac:dyDescent="0.3">
      <c r="A590" s="141"/>
      <c r="B590" s="141"/>
      <c r="C590" s="141"/>
      <c r="D590" s="31" t="s">
        <v>620</v>
      </c>
      <c r="E590" s="141"/>
      <c r="F590" s="141"/>
    </row>
    <row r="591" spans="1:6" ht="27.6" x14ac:dyDescent="0.3">
      <c r="A591" s="141"/>
      <c r="B591" s="141"/>
      <c r="C591" s="141"/>
      <c r="D591" s="31" t="s">
        <v>628</v>
      </c>
      <c r="E591" s="141"/>
      <c r="F591" s="141"/>
    </row>
    <row r="592" spans="1:6" x14ac:dyDescent="0.3">
      <c r="A592" s="141"/>
      <c r="B592" s="141"/>
      <c r="C592" s="141"/>
      <c r="D592" s="44" t="s">
        <v>616</v>
      </c>
      <c r="E592" s="141"/>
      <c r="F592" s="141"/>
    </row>
    <row r="593" spans="1:6" x14ac:dyDescent="0.3">
      <c r="A593" s="141"/>
      <c r="B593" s="141"/>
      <c r="C593" s="141"/>
      <c r="D593" s="44" t="s">
        <v>621</v>
      </c>
      <c r="E593" s="141"/>
      <c r="F593" s="141"/>
    </row>
    <row r="594" spans="1:6" x14ac:dyDescent="0.3">
      <c r="A594" s="141"/>
      <c r="B594" s="141"/>
      <c r="C594" s="141"/>
      <c r="D594" s="44"/>
      <c r="E594" s="141"/>
      <c r="F594" s="141"/>
    </row>
    <row r="595" spans="1:6" x14ac:dyDescent="0.3">
      <c r="A595" s="141"/>
      <c r="B595" s="141"/>
      <c r="C595" s="141"/>
      <c r="D595" s="44" t="s">
        <v>629</v>
      </c>
      <c r="E595" s="141"/>
      <c r="F595" s="141"/>
    </row>
    <row r="596" spans="1:6" x14ac:dyDescent="0.3">
      <c r="A596" s="141"/>
      <c r="B596" s="141"/>
      <c r="C596" s="141"/>
      <c r="D596" s="44"/>
      <c r="E596" s="141"/>
      <c r="F596" s="141"/>
    </row>
    <row r="597" spans="1:6" x14ac:dyDescent="0.3">
      <c r="A597" s="141"/>
      <c r="B597" s="141"/>
      <c r="C597" s="141"/>
      <c r="D597" s="44" t="s">
        <v>626</v>
      </c>
      <c r="E597" s="141"/>
      <c r="F597" s="141"/>
    </row>
    <row r="598" spans="1:6" x14ac:dyDescent="0.3">
      <c r="A598" s="141"/>
      <c r="B598" s="141"/>
      <c r="C598" s="141"/>
      <c r="D598" s="44"/>
      <c r="E598" s="141"/>
      <c r="F598" s="141"/>
    </row>
    <row r="599" spans="1:6" x14ac:dyDescent="0.3">
      <c r="A599" s="141"/>
      <c r="B599" s="141"/>
      <c r="C599" s="141"/>
      <c r="D599" s="44" t="s">
        <v>618</v>
      </c>
      <c r="E599" s="141"/>
      <c r="F599" s="141"/>
    </row>
    <row r="600" spans="1:6" x14ac:dyDescent="0.3">
      <c r="A600" s="141"/>
      <c r="B600" s="141"/>
      <c r="C600" s="141"/>
      <c r="D600" s="44"/>
      <c r="E600" s="141"/>
      <c r="F600" s="141"/>
    </row>
    <row r="601" spans="1:6" x14ac:dyDescent="0.3">
      <c r="A601" s="141"/>
      <c r="B601" s="141"/>
      <c r="C601" s="141"/>
      <c r="D601" s="44" t="s">
        <v>619</v>
      </c>
      <c r="E601" s="141"/>
      <c r="F601" s="141"/>
    </row>
    <row r="602" spans="1:6" x14ac:dyDescent="0.3">
      <c r="A602" s="141"/>
      <c r="B602" s="141"/>
      <c r="C602" s="141"/>
      <c r="D602" s="44"/>
      <c r="E602" s="141"/>
      <c r="F602" s="141"/>
    </row>
    <row r="603" spans="1:6" x14ac:dyDescent="0.3">
      <c r="A603" s="141"/>
      <c r="B603" s="141"/>
      <c r="C603" s="141"/>
      <c r="D603" s="44" t="s">
        <v>621</v>
      </c>
      <c r="E603" s="141"/>
      <c r="F603" s="141"/>
    </row>
    <row r="604" spans="1:6" x14ac:dyDescent="0.3">
      <c r="A604" s="141"/>
      <c r="B604" s="141"/>
      <c r="C604" s="141"/>
      <c r="D604" s="44"/>
      <c r="E604" s="141"/>
      <c r="F604" s="141"/>
    </row>
    <row r="605" spans="1:6" x14ac:dyDescent="0.3">
      <c r="A605" s="141"/>
      <c r="B605" s="141"/>
      <c r="C605" s="141"/>
      <c r="D605" s="44" t="s">
        <v>627</v>
      </c>
      <c r="E605" s="141"/>
      <c r="F605" s="141"/>
    </row>
    <row r="606" spans="1:6" x14ac:dyDescent="0.3">
      <c r="A606" s="141"/>
      <c r="B606" s="141"/>
      <c r="C606" s="141"/>
      <c r="D606" s="44"/>
      <c r="E606" s="141"/>
      <c r="F606" s="141"/>
    </row>
    <row r="607" spans="1:6" ht="41.4" x14ac:dyDescent="0.3">
      <c r="A607" s="43" t="s">
        <v>571</v>
      </c>
      <c r="B607" s="43" t="s">
        <v>30</v>
      </c>
      <c r="C607" s="134" t="s">
        <v>577</v>
      </c>
      <c r="D607" s="45" t="s">
        <v>578</v>
      </c>
      <c r="E607" s="43" t="s">
        <v>550</v>
      </c>
      <c r="F607" s="143">
        <v>6</v>
      </c>
    </row>
    <row r="608" spans="1:6" x14ac:dyDescent="0.3">
      <c r="A608" s="141"/>
      <c r="B608" s="141"/>
      <c r="C608" s="141"/>
      <c r="D608" s="44"/>
      <c r="E608" s="141"/>
      <c r="F608" s="141"/>
    </row>
    <row r="609" spans="1:6" x14ac:dyDescent="0.3">
      <c r="A609" s="141"/>
      <c r="B609" s="141"/>
      <c r="C609" s="141"/>
      <c r="D609" s="44" t="s">
        <v>622</v>
      </c>
      <c r="E609" s="141"/>
      <c r="F609" s="141"/>
    </row>
    <row r="610" spans="1:6" x14ac:dyDescent="0.3">
      <c r="A610" s="141"/>
      <c r="B610" s="141"/>
      <c r="C610" s="141"/>
      <c r="D610" s="44"/>
      <c r="E610" s="141"/>
      <c r="F610" s="141"/>
    </row>
    <row r="611" spans="1:6" x14ac:dyDescent="0.3">
      <c r="A611" s="141"/>
      <c r="B611" s="141"/>
      <c r="C611" s="141"/>
      <c r="D611" s="44" t="s">
        <v>623</v>
      </c>
      <c r="E611" s="141"/>
      <c r="F611" s="141"/>
    </row>
    <row r="612" spans="1:6" x14ac:dyDescent="0.3">
      <c r="A612" s="141"/>
      <c r="B612" s="141"/>
      <c r="C612" s="141"/>
      <c r="D612" s="44"/>
      <c r="E612" s="141"/>
      <c r="F612" s="141"/>
    </row>
    <row r="613" spans="1:6" ht="41.4" x14ac:dyDescent="0.3">
      <c r="A613" s="43" t="s">
        <v>576</v>
      </c>
      <c r="B613" s="43" t="s">
        <v>30</v>
      </c>
      <c r="C613" s="134" t="s">
        <v>595</v>
      </c>
      <c r="D613" s="45" t="s">
        <v>581</v>
      </c>
      <c r="E613" s="43" t="s">
        <v>8</v>
      </c>
      <c r="F613" s="143">
        <v>100</v>
      </c>
    </row>
    <row r="614" spans="1:6" x14ac:dyDescent="0.3">
      <c r="A614" s="141"/>
      <c r="B614" s="141"/>
      <c r="C614" s="141"/>
      <c r="D614" s="44"/>
      <c r="E614" s="141"/>
      <c r="F614" s="141"/>
    </row>
    <row r="615" spans="1:6" x14ac:dyDescent="0.3">
      <c r="A615" s="141"/>
      <c r="B615" s="141"/>
      <c r="C615" s="141"/>
      <c r="D615" s="44" t="s">
        <v>624</v>
      </c>
      <c r="E615" s="141"/>
      <c r="F615" s="141"/>
    </row>
    <row r="616" spans="1:6" x14ac:dyDescent="0.3">
      <c r="A616" s="141"/>
      <c r="B616" s="141"/>
      <c r="C616" s="141"/>
      <c r="D616" s="44"/>
      <c r="E616" s="141"/>
      <c r="F616" s="141"/>
    </row>
    <row r="617" spans="1:6" s="52" customFormat="1" x14ac:dyDescent="0.3">
      <c r="A617" s="130">
        <v>11</v>
      </c>
      <c r="B617" s="130"/>
      <c r="C617" s="130"/>
      <c r="D617" s="39" t="s">
        <v>149</v>
      </c>
      <c r="E617" s="39"/>
      <c r="F617" s="39"/>
    </row>
    <row r="618" spans="1:6" s="18" customFormat="1" ht="27.6" x14ac:dyDescent="0.3">
      <c r="A618" s="43" t="s">
        <v>228</v>
      </c>
      <c r="B618" s="43" t="s">
        <v>30</v>
      </c>
      <c r="C618" s="134" t="s">
        <v>203</v>
      </c>
      <c r="D618" s="45" t="s">
        <v>201</v>
      </c>
      <c r="E618" s="43" t="s">
        <v>1</v>
      </c>
      <c r="F618" s="43">
        <v>2</v>
      </c>
    </row>
    <row r="619" spans="1:6" x14ac:dyDescent="0.3">
      <c r="A619" s="129"/>
      <c r="B619" s="129"/>
      <c r="C619" s="129"/>
      <c r="D619" s="44"/>
      <c r="E619" s="129"/>
      <c r="F619" s="129"/>
    </row>
    <row r="620" spans="1:6" x14ac:dyDescent="0.3">
      <c r="A620" s="129"/>
      <c r="B620" s="129"/>
      <c r="C620" s="129"/>
      <c r="D620" s="44" t="s">
        <v>509</v>
      </c>
      <c r="E620" s="129"/>
      <c r="F620" s="129"/>
    </row>
    <row r="621" spans="1:6" x14ac:dyDescent="0.3">
      <c r="A621" s="129"/>
      <c r="B621" s="129"/>
      <c r="C621" s="129"/>
      <c r="D621" s="44" t="s">
        <v>493</v>
      </c>
      <c r="E621" s="129"/>
      <c r="F621" s="129"/>
    </row>
    <row r="622" spans="1:6" x14ac:dyDescent="0.3">
      <c r="A622" s="129"/>
      <c r="B622" s="129"/>
      <c r="C622" s="129"/>
      <c r="D622" s="129"/>
      <c r="E622" s="129"/>
      <c r="F622" s="129"/>
    </row>
    <row r="623" spans="1:6" s="52" customFormat="1" x14ac:dyDescent="0.3">
      <c r="A623" s="130">
        <v>12</v>
      </c>
      <c r="B623" s="130"/>
      <c r="C623" s="130"/>
      <c r="D623" s="39" t="s">
        <v>215</v>
      </c>
      <c r="E623" s="39"/>
      <c r="F623" s="39"/>
    </row>
    <row r="624" spans="1:6" s="18" customFormat="1" x14ac:dyDescent="0.3">
      <c r="A624" s="43" t="s">
        <v>276</v>
      </c>
      <c r="B624" s="43" t="s">
        <v>30</v>
      </c>
      <c r="C624" s="134" t="s">
        <v>170</v>
      </c>
      <c r="D624" s="45" t="s">
        <v>171</v>
      </c>
      <c r="E624" s="43" t="s">
        <v>1</v>
      </c>
      <c r="F624" s="43">
        <v>1</v>
      </c>
    </row>
    <row r="625" spans="1:6" x14ac:dyDescent="0.3">
      <c r="A625" s="129"/>
      <c r="B625" s="129"/>
      <c r="C625" s="129"/>
      <c r="D625" s="129"/>
      <c r="E625" s="129"/>
      <c r="F625" s="129"/>
    </row>
    <row r="626" spans="1:6" x14ac:dyDescent="0.3">
      <c r="A626" s="129"/>
      <c r="B626" s="129"/>
      <c r="C626" s="129"/>
      <c r="D626" s="44" t="s">
        <v>510</v>
      </c>
      <c r="E626" s="129"/>
      <c r="F626" s="129"/>
    </row>
    <row r="627" spans="1:6" x14ac:dyDescent="0.3">
      <c r="A627" s="129"/>
      <c r="B627" s="129"/>
      <c r="C627" s="129"/>
      <c r="D627" s="129"/>
      <c r="E627" s="129"/>
      <c r="F627" s="129"/>
    </row>
    <row r="628" spans="1:6" s="18" customFormat="1" ht="27.6" x14ac:dyDescent="0.3">
      <c r="A628" s="43" t="s">
        <v>275</v>
      </c>
      <c r="B628" s="43" t="s">
        <v>30</v>
      </c>
      <c r="C628" s="134" t="s">
        <v>217</v>
      </c>
      <c r="D628" s="45" t="s">
        <v>216</v>
      </c>
      <c r="E628" s="43" t="s">
        <v>6</v>
      </c>
      <c r="F628" s="43">
        <v>143.30000000000001</v>
      </c>
    </row>
    <row r="629" spans="1:6" x14ac:dyDescent="0.3">
      <c r="A629" s="129"/>
      <c r="B629" s="129"/>
      <c r="C629" s="129"/>
      <c r="D629" s="129"/>
      <c r="E629" s="129"/>
      <c r="F629" s="129"/>
    </row>
    <row r="630" spans="1:6" x14ac:dyDescent="0.3">
      <c r="A630" s="129"/>
      <c r="B630" s="129"/>
      <c r="C630" s="129"/>
      <c r="D630" s="44" t="s">
        <v>511</v>
      </c>
      <c r="E630" s="129"/>
      <c r="F630" s="129"/>
    </row>
    <row r="631" spans="1:6" x14ac:dyDescent="0.3">
      <c r="A631" s="129"/>
      <c r="B631" s="129"/>
      <c r="C631" s="129"/>
      <c r="D631" s="129"/>
      <c r="E631" s="129"/>
      <c r="F631" s="129"/>
    </row>
    <row r="632" spans="1:6" x14ac:dyDescent="0.3">
      <c r="A632" s="129"/>
      <c r="B632" s="129"/>
      <c r="C632" s="129"/>
      <c r="D632" s="129"/>
      <c r="E632" s="129"/>
      <c r="F632" s="129"/>
    </row>
    <row r="633" spans="1:6" s="18" customFormat="1" ht="27.6" x14ac:dyDescent="0.3">
      <c r="A633" s="43" t="s">
        <v>277</v>
      </c>
      <c r="B633" s="43" t="s">
        <v>30</v>
      </c>
      <c r="C633" s="134" t="s">
        <v>219</v>
      </c>
      <c r="D633" s="45" t="s">
        <v>218</v>
      </c>
      <c r="E633" s="43" t="s">
        <v>6</v>
      </c>
      <c r="F633" s="43">
        <v>408.74</v>
      </c>
    </row>
    <row r="634" spans="1:6" x14ac:dyDescent="0.3">
      <c r="A634" s="129"/>
      <c r="B634" s="129"/>
      <c r="C634" s="129"/>
      <c r="D634" s="129"/>
      <c r="E634" s="129"/>
      <c r="F634" s="129"/>
    </row>
    <row r="635" spans="1:6" x14ac:dyDescent="0.3">
      <c r="A635" s="129"/>
      <c r="B635" s="129"/>
      <c r="C635" s="129"/>
      <c r="D635" s="44" t="s">
        <v>512</v>
      </c>
      <c r="E635" s="129"/>
      <c r="F635" s="129"/>
    </row>
    <row r="636" spans="1:6" x14ac:dyDescent="0.3">
      <c r="A636" s="129"/>
      <c r="B636" s="129"/>
      <c r="C636" s="129"/>
      <c r="D636" s="129"/>
      <c r="E636" s="129"/>
      <c r="F636" s="129"/>
    </row>
    <row r="637" spans="1:6" ht="55.2" x14ac:dyDescent="0.3">
      <c r="A637" s="43" t="s">
        <v>547</v>
      </c>
      <c r="B637" s="43" t="s">
        <v>30</v>
      </c>
      <c r="C637" s="134" t="s">
        <v>548</v>
      </c>
      <c r="D637" s="45" t="s">
        <v>549</v>
      </c>
      <c r="E637" s="43" t="s">
        <v>1</v>
      </c>
      <c r="F637" s="43">
        <v>1</v>
      </c>
    </row>
    <row r="638" spans="1:6" x14ac:dyDescent="0.3">
      <c r="A638" s="141"/>
      <c r="B638" s="141"/>
      <c r="C638" s="141"/>
      <c r="D638" s="141"/>
      <c r="E638" s="141"/>
      <c r="F638" s="141"/>
    </row>
    <row r="639" spans="1:6" x14ac:dyDescent="0.3">
      <c r="A639" s="141"/>
      <c r="B639" s="141"/>
      <c r="C639" s="141"/>
      <c r="D639" s="44" t="s">
        <v>625</v>
      </c>
      <c r="E639" s="141"/>
      <c r="F639" s="141"/>
    </row>
    <row r="640" spans="1:6" x14ac:dyDescent="0.3">
      <c r="A640" s="141"/>
      <c r="B640" s="141"/>
      <c r="C640" s="141"/>
      <c r="D640" s="141"/>
      <c r="E640" s="141"/>
      <c r="F640" s="141"/>
    </row>
  </sheetData>
  <mergeCells count="8">
    <mergeCell ref="A7:F7"/>
    <mergeCell ref="A6:D6"/>
    <mergeCell ref="E1:F6"/>
    <mergeCell ref="A5:D5"/>
    <mergeCell ref="A4:D4"/>
    <mergeCell ref="A3:D3"/>
    <mergeCell ref="A2:D2"/>
    <mergeCell ref="A1:D1"/>
  </mergeCells>
  <pageMargins left="0.511811024" right="0.511811024" top="0.78740157499999996" bottom="0.78740157499999996" header="0.31496062000000002" footer="0.31496062000000002"/>
  <pageSetup paperSize="9" scale="54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49372-125D-4145-89F2-83859FD32EF3}">
  <sheetPr>
    <pageSetUpPr fitToPage="1"/>
  </sheetPr>
  <dimension ref="A1:J40"/>
  <sheetViews>
    <sheetView view="pageBreakPreview" topLeftCell="A16" zoomScale="85" zoomScaleNormal="80" zoomScaleSheetLayoutView="85" workbookViewId="0">
      <selection activeCell="D22" sqref="D22"/>
    </sheetView>
  </sheetViews>
  <sheetFormatPr defaultColWidth="9.109375" defaultRowHeight="13.8" x14ac:dyDescent="0.3"/>
  <cols>
    <col min="1" max="1" width="12.33203125" style="1" customWidth="1"/>
    <col min="2" max="2" width="17.109375" style="1" customWidth="1"/>
    <col min="3" max="3" width="15.88671875" style="1" customWidth="1"/>
    <col min="4" max="4" width="71.21875" style="1" customWidth="1"/>
    <col min="5" max="5" width="10.5546875" style="1" customWidth="1"/>
    <col min="6" max="6" width="14.6640625" style="1" bestFit="1" customWidth="1"/>
    <col min="7" max="7" width="17.33203125" style="1" customWidth="1"/>
    <col min="8" max="8" width="17.21875" style="1" customWidth="1"/>
    <col min="9" max="16384" width="9.109375" style="26"/>
  </cols>
  <sheetData>
    <row r="1" spans="1:10" x14ac:dyDescent="0.3">
      <c r="A1" s="173" t="s">
        <v>16</v>
      </c>
      <c r="B1" s="174"/>
      <c r="C1" s="174"/>
      <c r="D1" s="175"/>
      <c r="E1" s="179"/>
      <c r="F1" s="179"/>
      <c r="G1" s="179"/>
      <c r="H1" s="180"/>
      <c r="I1" s="50"/>
      <c r="J1" s="32"/>
    </row>
    <row r="2" spans="1:10" x14ac:dyDescent="0.3">
      <c r="A2" s="173" t="s">
        <v>28</v>
      </c>
      <c r="B2" s="174"/>
      <c r="C2" s="174"/>
      <c r="D2" s="175"/>
      <c r="E2" s="181"/>
      <c r="F2" s="181"/>
      <c r="G2" s="181"/>
      <c r="H2" s="182"/>
      <c r="I2" s="50"/>
      <c r="J2" s="32"/>
    </row>
    <row r="3" spans="1:10" x14ac:dyDescent="0.3">
      <c r="A3" s="173" t="s">
        <v>534</v>
      </c>
      <c r="B3" s="174"/>
      <c r="C3" s="174"/>
      <c r="D3" s="175"/>
      <c r="E3" s="181"/>
      <c r="F3" s="181"/>
      <c r="G3" s="181"/>
      <c r="H3" s="182"/>
      <c r="I3" s="29"/>
      <c r="J3" s="32"/>
    </row>
    <row r="4" spans="1:10" x14ac:dyDescent="0.3">
      <c r="A4" s="176" t="s">
        <v>533</v>
      </c>
      <c r="B4" s="177"/>
      <c r="C4" s="177"/>
      <c r="D4" s="178"/>
      <c r="E4" s="181"/>
      <c r="F4" s="181"/>
      <c r="G4" s="181"/>
      <c r="H4" s="182"/>
      <c r="I4" s="50"/>
      <c r="J4" s="32"/>
    </row>
    <row r="5" spans="1:10" ht="18" customHeight="1" x14ac:dyDescent="0.3">
      <c r="A5" s="173" t="s">
        <v>175</v>
      </c>
      <c r="B5" s="174"/>
      <c r="C5" s="174"/>
      <c r="D5" s="175"/>
      <c r="E5" s="181"/>
      <c r="F5" s="181"/>
      <c r="G5" s="181"/>
      <c r="H5" s="182"/>
      <c r="I5" s="50"/>
      <c r="J5" s="32"/>
    </row>
    <row r="6" spans="1:10" ht="18" customHeight="1" x14ac:dyDescent="0.3">
      <c r="A6" s="173" t="s">
        <v>176</v>
      </c>
      <c r="B6" s="174"/>
      <c r="C6" s="174"/>
      <c r="D6" s="175"/>
      <c r="E6" s="183"/>
      <c r="F6" s="183"/>
      <c r="G6" s="183"/>
      <c r="H6" s="184"/>
      <c r="I6" s="50"/>
      <c r="J6" s="32"/>
    </row>
    <row r="7" spans="1:10" ht="18" customHeight="1" x14ac:dyDescent="0.3">
      <c r="A7" s="168" t="s">
        <v>553</v>
      </c>
      <c r="B7" s="168"/>
      <c r="C7" s="168"/>
      <c r="D7" s="168"/>
      <c r="E7" s="168"/>
      <c r="F7" s="168"/>
      <c r="G7" s="168"/>
      <c r="H7" s="168"/>
      <c r="I7" s="36"/>
      <c r="J7" s="37"/>
    </row>
    <row r="8" spans="1:10" ht="18" customHeight="1" x14ac:dyDescent="0.3">
      <c r="A8" s="136">
        <v>1</v>
      </c>
      <c r="B8" s="80"/>
      <c r="C8" s="80"/>
      <c r="D8" s="39" t="s">
        <v>18</v>
      </c>
      <c r="E8" s="39"/>
      <c r="F8" s="136"/>
      <c r="G8" s="136"/>
      <c r="H8" s="136"/>
      <c r="I8" s="36"/>
      <c r="J8" s="37"/>
    </row>
    <row r="9" spans="1:10" ht="27.6" x14ac:dyDescent="0.3">
      <c r="A9" s="144" t="s">
        <v>518</v>
      </c>
      <c r="B9" s="144"/>
      <c r="C9" s="145" t="s">
        <v>554</v>
      </c>
      <c r="D9" s="146" t="s">
        <v>587</v>
      </c>
      <c r="E9" s="144" t="s">
        <v>8</v>
      </c>
      <c r="F9" s="144"/>
      <c r="G9" s="145"/>
      <c r="H9" s="145"/>
      <c r="I9" s="36"/>
      <c r="J9" s="37"/>
    </row>
    <row r="10" spans="1:10" ht="27.6" x14ac:dyDescent="0.3">
      <c r="A10" s="43" t="s">
        <v>0</v>
      </c>
      <c r="B10" s="134" t="s">
        <v>22</v>
      </c>
      <c r="C10" s="43" t="s">
        <v>7</v>
      </c>
      <c r="D10" s="43" t="s">
        <v>17</v>
      </c>
      <c r="E10" s="43" t="s">
        <v>23</v>
      </c>
      <c r="F10" s="43" t="s">
        <v>563</v>
      </c>
      <c r="G10" s="134" t="s">
        <v>564</v>
      </c>
      <c r="H10" s="134" t="s">
        <v>565</v>
      </c>
      <c r="I10" s="36"/>
      <c r="J10" s="37"/>
    </row>
    <row r="11" spans="1:10" ht="34.799999999999997" customHeight="1" x14ac:dyDescent="0.3">
      <c r="A11" s="135"/>
      <c r="B11" s="135" t="s">
        <v>30</v>
      </c>
      <c r="C11" s="135" t="s">
        <v>583</v>
      </c>
      <c r="D11" s="31" t="s">
        <v>584</v>
      </c>
      <c r="E11" s="135" t="s">
        <v>567</v>
      </c>
      <c r="F11" s="135">
        <v>3.1274433150899138E-2</v>
      </c>
      <c r="G11" s="149">
        <v>27.07</v>
      </c>
      <c r="H11" s="149">
        <f>F11*G11</f>
        <v>0.84659890539483962</v>
      </c>
      <c r="I11" s="36"/>
      <c r="J11" s="37"/>
    </row>
    <row r="12" spans="1:10" ht="54.6" customHeight="1" x14ac:dyDescent="0.3">
      <c r="A12" s="135"/>
      <c r="B12" s="135" t="s">
        <v>30</v>
      </c>
      <c r="C12" s="135" t="s">
        <v>585</v>
      </c>
      <c r="D12" s="31" t="s">
        <v>586</v>
      </c>
      <c r="E12" s="135" t="s">
        <v>567</v>
      </c>
      <c r="F12" s="135">
        <v>3.1274433150899138E-2</v>
      </c>
      <c r="G12" s="149">
        <v>1.32</v>
      </c>
      <c r="H12" s="149">
        <f t="shared" ref="H12" si="0">F12*G12</f>
        <v>4.1282251759186865E-2</v>
      </c>
      <c r="I12" s="36"/>
      <c r="J12" s="37"/>
    </row>
    <row r="13" spans="1:10" ht="18" customHeight="1" x14ac:dyDescent="0.3">
      <c r="A13" s="144"/>
      <c r="B13" s="144"/>
      <c r="C13" s="144"/>
      <c r="D13" s="147"/>
      <c r="E13" s="144"/>
      <c r="F13" s="185" t="s">
        <v>566</v>
      </c>
      <c r="G13" s="186"/>
      <c r="H13" s="148">
        <f>SUM(H11:H12)</f>
        <v>0.88788115715402649</v>
      </c>
      <c r="I13" s="36"/>
      <c r="J13" s="37"/>
    </row>
    <row r="15" spans="1:10" ht="18" customHeight="1" x14ac:dyDescent="0.3">
      <c r="A15" s="136">
        <v>6</v>
      </c>
      <c r="B15" s="136"/>
      <c r="C15" s="136"/>
      <c r="D15" s="151" t="s">
        <v>208</v>
      </c>
      <c r="E15" s="151"/>
      <c r="F15" s="151"/>
      <c r="G15" s="151"/>
      <c r="H15" s="136"/>
      <c r="I15" s="36"/>
      <c r="J15" s="37"/>
    </row>
    <row r="16" spans="1:10" ht="27.6" x14ac:dyDescent="0.3">
      <c r="A16" s="144" t="s">
        <v>588</v>
      </c>
      <c r="B16" s="144"/>
      <c r="C16" s="145" t="s">
        <v>572</v>
      </c>
      <c r="D16" s="146" t="s">
        <v>596</v>
      </c>
      <c r="E16" s="144" t="s">
        <v>8</v>
      </c>
      <c r="F16" s="144"/>
      <c r="G16" s="145"/>
      <c r="H16" s="145"/>
      <c r="I16" s="36"/>
      <c r="J16" s="37"/>
    </row>
    <row r="17" spans="1:10" ht="27.6" x14ac:dyDescent="0.3">
      <c r="A17" s="43" t="s">
        <v>0</v>
      </c>
      <c r="B17" s="134" t="s">
        <v>22</v>
      </c>
      <c r="C17" s="43" t="s">
        <v>7</v>
      </c>
      <c r="D17" s="43" t="s">
        <v>17</v>
      </c>
      <c r="E17" s="43" t="s">
        <v>23</v>
      </c>
      <c r="F17" s="43" t="s">
        <v>563</v>
      </c>
      <c r="G17" s="134" t="s">
        <v>564</v>
      </c>
      <c r="H17" s="134" t="s">
        <v>565</v>
      </c>
      <c r="I17" s="36"/>
      <c r="J17" s="37"/>
    </row>
    <row r="18" spans="1:10" x14ac:dyDescent="0.3">
      <c r="A18" s="135"/>
      <c r="B18" s="135" t="s">
        <v>30</v>
      </c>
      <c r="C18" s="135" t="s">
        <v>590</v>
      </c>
      <c r="D18" s="31" t="s">
        <v>591</v>
      </c>
      <c r="E18" s="135" t="s">
        <v>567</v>
      </c>
      <c r="F18" s="135">
        <v>3.1274433150899138E-2</v>
      </c>
      <c r="G18" s="149">
        <v>22.55</v>
      </c>
      <c r="H18" s="149">
        <f>F18*G18</f>
        <v>0.70523846755277553</v>
      </c>
      <c r="I18" s="36"/>
      <c r="J18" s="37"/>
    </row>
    <row r="19" spans="1:10" x14ac:dyDescent="0.3">
      <c r="A19" s="135"/>
      <c r="B19" s="135" t="s">
        <v>30</v>
      </c>
      <c r="C19" s="135" t="s">
        <v>593</v>
      </c>
      <c r="D19" s="31" t="s">
        <v>592</v>
      </c>
      <c r="E19" s="135" t="s">
        <v>567</v>
      </c>
      <c r="F19" s="135">
        <v>3.1274433150899138E-2</v>
      </c>
      <c r="G19" s="149">
        <v>18.190000000000001</v>
      </c>
      <c r="H19" s="149">
        <f>F19*G19</f>
        <v>0.5688819390148554</v>
      </c>
      <c r="I19" s="36"/>
      <c r="J19" s="37"/>
    </row>
    <row r="20" spans="1:10" ht="40.799999999999997" customHeight="1" x14ac:dyDescent="0.3">
      <c r="A20" s="135"/>
      <c r="B20" s="135" t="s">
        <v>30</v>
      </c>
      <c r="C20" s="135" t="s">
        <v>594</v>
      </c>
      <c r="D20" s="31" t="s">
        <v>589</v>
      </c>
      <c r="E20" s="135" t="s">
        <v>8</v>
      </c>
      <c r="F20" s="135">
        <v>1</v>
      </c>
      <c r="G20" s="15">
        <v>1.1599999999999999</v>
      </c>
      <c r="H20" s="149">
        <f t="shared" ref="H20" si="1">F20*G20</f>
        <v>1.1599999999999999</v>
      </c>
      <c r="I20" s="36"/>
      <c r="J20" s="37"/>
    </row>
    <row r="21" spans="1:10" ht="18" customHeight="1" x14ac:dyDescent="0.3">
      <c r="A21" s="144"/>
      <c r="B21" s="144"/>
      <c r="C21" s="144"/>
      <c r="D21" s="147"/>
      <c r="E21" s="144"/>
      <c r="F21" s="185" t="s">
        <v>566</v>
      </c>
      <c r="G21" s="186"/>
      <c r="H21" s="148">
        <f>SUM(H18:H20)</f>
        <v>2.4341204065676312</v>
      </c>
      <c r="I21" s="36"/>
      <c r="J21" s="37"/>
    </row>
    <row r="23" spans="1:10" s="52" customFormat="1" x14ac:dyDescent="0.3">
      <c r="A23" s="136">
        <v>10</v>
      </c>
      <c r="B23" s="136"/>
      <c r="C23" s="136"/>
      <c r="D23" s="39" t="s">
        <v>146</v>
      </c>
      <c r="E23" s="39"/>
      <c r="F23" s="39"/>
      <c r="G23" s="39"/>
      <c r="H23" s="39"/>
    </row>
    <row r="24" spans="1:10" ht="53.4" customHeight="1" x14ac:dyDescent="0.3">
      <c r="A24" s="144" t="s">
        <v>551</v>
      </c>
      <c r="B24" s="144"/>
      <c r="C24" s="145" t="s">
        <v>582</v>
      </c>
      <c r="D24" s="146" t="s">
        <v>573</v>
      </c>
      <c r="E24" s="144" t="s">
        <v>8</v>
      </c>
      <c r="F24" s="144"/>
      <c r="G24" s="145"/>
      <c r="H24" s="145"/>
    </row>
    <row r="25" spans="1:10" ht="27.6" x14ac:dyDescent="0.3">
      <c r="A25" s="43" t="s">
        <v>0</v>
      </c>
      <c r="B25" s="134" t="s">
        <v>22</v>
      </c>
      <c r="C25" s="43" t="s">
        <v>7</v>
      </c>
      <c r="D25" s="43" t="s">
        <v>17</v>
      </c>
      <c r="E25" s="43" t="s">
        <v>23</v>
      </c>
      <c r="F25" s="43" t="s">
        <v>563</v>
      </c>
      <c r="G25" s="134" t="s">
        <v>564</v>
      </c>
      <c r="H25" s="134" t="s">
        <v>565</v>
      </c>
    </row>
    <row r="26" spans="1:10" ht="51.6" customHeight="1" x14ac:dyDescent="0.3">
      <c r="A26" s="135"/>
      <c r="B26" s="135" t="s">
        <v>30</v>
      </c>
      <c r="C26" s="135" t="s">
        <v>561</v>
      </c>
      <c r="D26" s="31" t="s">
        <v>562</v>
      </c>
      <c r="E26" s="135" t="s">
        <v>8</v>
      </c>
      <c r="F26" s="135">
        <v>1.19</v>
      </c>
      <c r="G26" s="149">
        <v>9.73</v>
      </c>
      <c r="H26" s="149">
        <f>F26*G26</f>
        <v>11.5787</v>
      </c>
    </row>
    <row r="27" spans="1:10" ht="35.4" customHeight="1" x14ac:dyDescent="0.3">
      <c r="A27" s="135"/>
      <c r="B27" s="135" t="s">
        <v>30</v>
      </c>
      <c r="C27" s="135" t="s">
        <v>556</v>
      </c>
      <c r="D27" s="31" t="s">
        <v>555</v>
      </c>
      <c r="E27" s="135" t="s">
        <v>550</v>
      </c>
      <c r="F27" s="135">
        <v>8.9999999999999993E-3</v>
      </c>
      <c r="G27" s="149">
        <v>6.05</v>
      </c>
      <c r="H27" s="149">
        <f t="shared" ref="H27:H29" si="2">F27*G27</f>
        <v>5.4449999999999991E-2</v>
      </c>
    </row>
    <row r="28" spans="1:10" x14ac:dyDescent="0.3">
      <c r="A28" s="135"/>
      <c r="B28" s="135" t="s">
        <v>30</v>
      </c>
      <c r="C28" s="135" t="s">
        <v>559</v>
      </c>
      <c r="D28" s="44" t="s">
        <v>557</v>
      </c>
      <c r="E28" s="135" t="s">
        <v>567</v>
      </c>
      <c r="F28" s="135">
        <v>0.03</v>
      </c>
      <c r="G28" s="149">
        <v>17.8</v>
      </c>
      <c r="H28" s="149">
        <f t="shared" si="2"/>
        <v>0.53400000000000003</v>
      </c>
    </row>
    <row r="29" spans="1:10" x14ac:dyDescent="0.3">
      <c r="A29" s="135"/>
      <c r="B29" s="135" t="s">
        <v>30</v>
      </c>
      <c r="C29" s="135" t="s">
        <v>560</v>
      </c>
      <c r="D29" s="44" t="s">
        <v>558</v>
      </c>
      <c r="E29" s="135" t="s">
        <v>567</v>
      </c>
      <c r="F29" s="135">
        <v>0.03</v>
      </c>
      <c r="G29" s="149">
        <v>22.79</v>
      </c>
      <c r="H29" s="149">
        <f t="shared" si="2"/>
        <v>0.68369999999999997</v>
      </c>
    </row>
    <row r="30" spans="1:10" x14ac:dyDescent="0.3">
      <c r="A30" s="144"/>
      <c r="B30" s="144"/>
      <c r="C30" s="144"/>
      <c r="D30" s="147"/>
      <c r="E30" s="144"/>
      <c r="F30" s="185" t="s">
        <v>566</v>
      </c>
      <c r="G30" s="186"/>
      <c r="H30" s="148">
        <f>SUM(H26:H29)</f>
        <v>12.850849999999999</v>
      </c>
    </row>
    <row r="31" spans="1:10" ht="14.4" customHeight="1" x14ac:dyDescent="0.3"/>
    <row r="32" spans="1:10" ht="41.4" x14ac:dyDescent="0.3">
      <c r="A32" s="144" t="s">
        <v>551</v>
      </c>
      <c r="B32" s="144"/>
      <c r="C32" s="145" t="s">
        <v>595</v>
      </c>
      <c r="D32" s="146" t="s">
        <v>581</v>
      </c>
      <c r="E32" s="144" t="s">
        <v>8</v>
      </c>
      <c r="F32" s="144"/>
      <c r="G32" s="145"/>
      <c r="H32" s="145"/>
    </row>
    <row r="33" spans="1:8" ht="27.6" x14ac:dyDescent="0.3">
      <c r="A33" s="43" t="s">
        <v>0</v>
      </c>
      <c r="B33" s="134" t="s">
        <v>22</v>
      </c>
      <c r="C33" s="43" t="s">
        <v>7</v>
      </c>
      <c r="D33" s="43" t="s">
        <v>17</v>
      </c>
      <c r="E33" s="43" t="s">
        <v>23</v>
      </c>
      <c r="F33" s="43" t="s">
        <v>563</v>
      </c>
      <c r="G33" s="134" t="s">
        <v>564</v>
      </c>
      <c r="H33" s="134" t="s">
        <v>565</v>
      </c>
    </row>
    <row r="34" spans="1:8" x14ac:dyDescent="0.3">
      <c r="A34" s="135"/>
      <c r="B34" s="135" t="s">
        <v>30</v>
      </c>
      <c r="C34" s="135" t="s">
        <v>579</v>
      </c>
      <c r="D34" s="31" t="s">
        <v>580</v>
      </c>
      <c r="E34" s="135" t="s">
        <v>8</v>
      </c>
      <c r="F34" s="135">
        <v>1.19</v>
      </c>
      <c r="G34" s="149">
        <v>5.87</v>
      </c>
      <c r="H34" s="149">
        <f>F34*G34</f>
        <v>6.9852999999999996</v>
      </c>
    </row>
    <row r="35" spans="1:8" ht="34.799999999999997" customHeight="1" x14ac:dyDescent="0.3">
      <c r="A35" s="135"/>
      <c r="B35" s="135" t="s">
        <v>30</v>
      </c>
      <c r="C35" s="135" t="s">
        <v>556</v>
      </c>
      <c r="D35" s="31" t="s">
        <v>555</v>
      </c>
      <c r="E35" s="135" t="s">
        <v>550</v>
      </c>
      <c r="F35" s="135">
        <v>8.9999999999999993E-3</v>
      </c>
      <c r="G35" s="149">
        <v>6.05</v>
      </c>
      <c r="H35" s="149">
        <f t="shared" ref="H35:H37" si="3">F35*G35</f>
        <v>5.4449999999999991E-2</v>
      </c>
    </row>
    <row r="36" spans="1:8" x14ac:dyDescent="0.3">
      <c r="A36" s="135"/>
      <c r="B36" s="135" t="s">
        <v>30</v>
      </c>
      <c r="C36" s="135" t="s">
        <v>559</v>
      </c>
      <c r="D36" s="44" t="s">
        <v>557</v>
      </c>
      <c r="E36" s="135" t="s">
        <v>567</v>
      </c>
      <c r="F36" s="135">
        <v>0.03</v>
      </c>
      <c r="G36" s="149">
        <v>17.8</v>
      </c>
      <c r="H36" s="149">
        <f t="shared" si="3"/>
        <v>0.53400000000000003</v>
      </c>
    </row>
    <row r="37" spans="1:8" x14ac:dyDescent="0.3">
      <c r="A37" s="135"/>
      <c r="B37" s="135" t="s">
        <v>30</v>
      </c>
      <c r="C37" s="135" t="s">
        <v>560</v>
      </c>
      <c r="D37" s="44" t="s">
        <v>558</v>
      </c>
      <c r="E37" s="135" t="s">
        <v>567</v>
      </c>
      <c r="F37" s="135">
        <v>0.03</v>
      </c>
      <c r="G37" s="149">
        <v>22.79</v>
      </c>
      <c r="H37" s="149">
        <f t="shared" si="3"/>
        <v>0.68369999999999997</v>
      </c>
    </row>
    <row r="38" spans="1:8" x14ac:dyDescent="0.3">
      <c r="A38" s="144"/>
      <c r="B38" s="144"/>
      <c r="C38" s="144"/>
      <c r="D38" s="147"/>
      <c r="E38" s="144"/>
      <c r="F38" s="185" t="s">
        <v>566</v>
      </c>
      <c r="G38" s="186"/>
      <c r="H38" s="148">
        <f>SUM(H34:H37)</f>
        <v>8.2574499999999986</v>
      </c>
    </row>
    <row r="40" spans="1:8" ht="14.4" customHeight="1" x14ac:dyDescent="0.3"/>
  </sheetData>
  <mergeCells count="13">
    <mergeCell ref="A1:D1"/>
    <mergeCell ref="E1:H6"/>
    <mergeCell ref="A2:D2"/>
    <mergeCell ref="A3:D3"/>
    <mergeCell ref="A4:D4"/>
    <mergeCell ref="A5:D5"/>
    <mergeCell ref="A6:D6"/>
    <mergeCell ref="A7:H7"/>
    <mergeCell ref="F30:G30"/>
    <mergeCell ref="F38:G38"/>
    <mergeCell ref="F13:G13"/>
    <mergeCell ref="D15:G15"/>
    <mergeCell ref="F21:G21"/>
  </mergeCells>
  <pageMargins left="0.511811024" right="0.511811024" top="0.78740157499999996" bottom="0.78740157499999996" header="0.31496062000000002" footer="0.31496062000000002"/>
  <pageSetup paperSize="9" scale="52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34"/>
  <sheetViews>
    <sheetView topLeftCell="A5" workbookViewId="0">
      <selection activeCell="F24" sqref="F24"/>
    </sheetView>
  </sheetViews>
  <sheetFormatPr defaultColWidth="9.109375" defaultRowHeight="13.8" x14ac:dyDescent="0.25"/>
  <cols>
    <col min="1" max="1" width="14.33203125" style="25" customWidth="1"/>
    <col min="2" max="2" width="58.33203125" style="20" bestFit="1" customWidth="1"/>
    <col min="3" max="3" width="18.5546875" style="67" bestFit="1" customWidth="1"/>
    <col min="4" max="4" width="14.44140625" style="2" customWidth="1"/>
    <col min="5" max="6" width="15.33203125" style="2" customWidth="1"/>
    <col min="7" max="7" width="26.33203125" style="25" customWidth="1"/>
    <col min="8" max="16384" width="9.109375" style="2"/>
  </cols>
  <sheetData>
    <row r="1" spans="1:12" x14ac:dyDescent="0.25">
      <c r="A1" s="214" t="s">
        <v>16</v>
      </c>
      <c r="B1" s="215"/>
      <c r="C1" s="216"/>
      <c r="D1" s="205"/>
      <c r="E1" s="206"/>
      <c r="F1" s="206"/>
      <c r="G1" s="207"/>
      <c r="H1" s="21"/>
      <c r="I1" s="21"/>
      <c r="J1" s="21"/>
      <c r="K1" s="21"/>
      <c r="L1" s="21"/>
    </row>
    <row r="2" spans="1:12" x14ac:dyDescent="0.25">
      <c r="A2" s="214" t="s">
        <v>28</v>
      </c>
      <c r="B2" s="215"/>
      <c r="C2" s="216"/>
      <c r="D2" s="208"/>
      <c r="E2" s="209"/>
      <c r="F2" s="209"/>
      <c r="G2" s="210"/>
      <c r="H2" s="21"/>
      <c r="I2" s="21"/>
      <c r="J2" s="21"/>
      <c r="K2" s="21"/>
      <c r="L2" s="21"/>
    </row>
    <row r="3" spans="1:12" ht="13.8" customHeight="1" x14ac:dyDescent="0.25">
      <c r="A3" s="217" t="s">
        <v>535</v>
      </c>
      <c r="B3" s="218"/>
      <c r="C3" s="219"/>
      <c r="D3" s="208"/>
      <c r="E3" s="209"/>
      <c r="F3" s="209"/>
      <c r="G3" s="210"/>
      <c r="H3" s="21"/>
      <c r="I3" s="21"/>
      <c r="J3" s="21"/>
      <c r="K3" s="21"/>
      <c r="L3" s="21"/>
    </row>
    <row r="4" spans="1:12" x14ac:dyDescent="0.25">
      <c r="A4" s="214" t="s">
        <v>533</v>
      </c>
      <c r="B4" s="215"/>
      <c r="C4" s="216"/>
      <c r="D4" s="208"/>
      <c r="E4" s="209"/>
      <c r="F4" s="209"/>
      <c r="G4" s="210"/>
      <c r="H4" s="21"/>
      <c r="I4" s="21"/>
      <c r="J4" s="21"/>
      <c r="K4" s="21"/>
      <c r="L4" s="21"/>
    </row>
    <row r="5" spans="1:12" x14ac:dyDescent="0.25">
      <c r="A5" s="214" t="s">
        <v>175</v>
      </c>
      <c r="B5" s="215"/>
      <c r="C5" s="216"/>
      <c r="D5" s="208"/>
      <c r="E5" s="209"/>
      <c r="F5" s="209"/>
      <c r="G5" s="210"/>
      <c r="H5" s="21"/>
      <c r="I5" s="21"/>
      <c r="J5" s="21"/>
      <c r="K5" s="21"/>
      <c r="L5" s="21"/>
    </row>
    <row r="6" spans="1:12" x14ac:dyDescent="0.25">
      <c r="A6" s="214" t="s">
        <v>176</v>
      </c>
      <c r="B6" s="215"/>
      <c r="C6" s="216"/>
      <c r="D6" s="211"/>
      <c r="E6" s="212"/>
      <c r="F6" s="212"/>
      <c r="G6" s="213"/>
      <c r="H6" s="21"/>
      <c r="I6" s="21"/>
      <c r="J6" s="21"/>
      <c r="K6" s="21"/>
      <c r="L6" s="21"/>
    </row>
    <row r="7" spans="1:12" s="25" customFormat="1" x14ac:dyDescent="0.25">
      <c r="A7" s="204" t="s">
        <v>137</v>
      </c>
      <c r="B7" s="204"/>
      <c r="C7" s="204"/>
      <c r="D7" s="204"/>
      <c r="E7" s="204"/>
      <c r="F7" s="204"/>
      <c r="G7" s="204"/>
      <c r="H7" s="9"/>
      <c r="I7" s="9"/>
      <c r="J7" s="9"/>
      <c r="K7" s="9"/>
      <c r="L7" s="9"/>
    </row>
    <row r="8" spans="1:12" s="25" customFormat="1" x14ac:dyDescent="0.25">
      <c r="A8" s="62" t="s">
        <v>0</v>
      </c>
      <c r="B8" s="62" t="s">
        <v>17</v>
      </c>
      <c r="C8" s="66" t="s">
        <v>138</v>
      </c>
      <c r="D8" s="62" t="s">
        <v>134</v>
      </c>
      <c r="E8" s="62" t="s">
        <v>135</v>
      </c>
      <c r="F8" s="142" t="s">
        <v>632</v>
      </c>
      <c r="G8" s="62" t="s">
        <v>136</v>
      </c>
      <c r="H8" s="9"/>
      <c r="I8" s="9"/>
      <c r="J8" s="9"/>
      <c r="K8" s="9"/>
      <c r="L8" s="9"/>
    </row>
    <row r="9" spans="1:12" x14ac:dyDescent="0.25">
      <c r="A9" s="196">
        <v>1</v>
      </c>
      <c r="B9" s="198" t="s">
        <v>18</v>
      </c>
      <c r="C9" s="68">
        <v>73983.857395485596</v>
      </c>
      <c r="D9" s="73">
        <f>D10*$C$9</f>
        <v>73983.857395485596</v>
      </c>
      <c r="E9" s="73">
        <f t="shared" ref="E9:F9" si="0">E10*$C$9</f>
        <v>0</v>
      </c>
      <c r="F9" s="73">
        <f t="shared" si="0"/>
        <v>0</v>
      </c>
      <c r="G9" s="68">
        <f>SUM(D9:F9)</f>
        <v>73983.857395485596</v>
      </c>
      <c r="H9" s="10"/>
      <c r="I9" s="10"/>
      <c r="J9" s="10"/>
      <c r="K9" s="10"/>
      <c r="L9" s="10"/>
    </row>
    <row r="10" spans="1:12" x14ac:dyDescent="0.25">
      <c r="A10" s="197"/>
      <c r="B10" s="199"/>
      <c r="C10" s="68"/>
      <c r="D10" s="72">
        <v>1</v>
      </c>
      <c r="E10" s="54"/>
      <c r="F10" s="54"/>
      <c r="G10" s="56">
        <f>SUM(D10:F10)</f>
        <v>1</v>
      </c>
      <c r="H10" s="10"/>
      <c r="I10" s="10"/>
      <c r="J10" s="10"/>
      <c r="K10" s="10"/>
      <c r="L10" s="10"/>
    </row>
    <row r="11" spans="1:12" x14ac:dyDescent="0.25">
      <c r="A11" s="196">
        <v>2</v>
      </c>
      <c r="B11" s="198" t="s">
        <v>209</v>
      </c>
      <c r="C11" s="68">
        <v>17332.984706759999</v>
      </c>
      <c r="D11" s="73">
        <f>D12*$C$11</f>
        <v>4333.2461766899996</v>
      </c>
      <c r="E11" s="73">
        <f t="shared" ref="E11:F11" si="1">E12*$C$11</f>
        <v>8666.4923533799993</v>
      </c>
      <c r="F11" s="73">
        <f t="shared" si="1"/>
        <v>4333.2461766899996</v>
      </c>
      <c r="G11" s="68">
        <f t="shared" ref="G11:G32" si="2">SUM(D11:F11)</f>
        <v>17332.984706759999</v>
      </c>
      <c r="H11" s="10"/>
      <c r="I11" s="10"/>
      <c r="J11" s="10"/>
      <c r="K11" s="10"/>
      <c r="L11" s="10"/>
    </row>
    <row r="12" spans="1:12" x14ac:dyDescent="0.25">
      <c r="A12" s="197"/>
      <c r="B12" s="199"/>
      <c r="C12" s="68"/>
      <c r="D12" s="72">
        <v>0.25</v>
      </c>
      <c r="E12" s="72">
        <v>0.5</v>
      </c>
      <c r="F12" s="72">
        <v>0.25</v>
      </c>
      <c r="G12" s="56">
        <f t="shared" si="2"/>
        <v>1</v>
      </c>
      <c r="H12" s="10"/>
      <c r="I12" s="10"/>
      <c r="J12" s="10"/>
      <c r="K12" s="10"/>
      <c r="L12" s="10"/>
    </row>
    <row r="13" spans="1:12" s="65" customFormat="1" x14ac:dyDescent="0.25">
      <c r="A13" s="200">
        <v>3</v>
      </c>
      <c r="B13" s="202" t="s">
        <v>204</v>
      </c>
      <c r="C13" s="69">
        <v>62077.469893679998</v>
      </c>
      <c r="D13" s="73">
        <f>D14*$C$13</f>
        <v>0</v>
      </c>
      <c r="E13" s="73">
        <f>E14*$C$13</f>
        <v>49661.975914944</v>
      </c>
      <c r="F13" s="73">
        <f>F14*$C$13</f>
        <v>12415.493978736</v>
      </c>
      <c r="G13" s="68">
        <f t="shared" si="2"/>
        <v>62077.469893679998</v>
      </c>
    </row>
    <row r="14" spans="1:12" s="65" customFormat="1" x14ac:dyDescent="0.25">
      <c r="A14" s="201"/>
      <c r="B14" s="203"/>
      <c r="C14" s="69"/>
      <c r="D14" s="72"/>
      <c r="E14" s="72">
        <v>0.8</v>
      </c>
      <c r="F14" s="72">
        <v>0.2</v>
      </c>
      <c r="G14" s="56">
        <f t="shared" si="2"/>
        <v>1</v>
      </c>
    </row>
    <row r="15" spans="1:12" x14ac:dyDescent="0.25">
      <c r="A15" s="196">
        <v>4</v>
      </c>
      <c r="B15" s="198" t="s">
        <v>185</v>
      </c>
      <c r="C15" s="68">
        <v>37792.806478079998</v>
      </c>
      <c r="D15" s="73">
        <f>D16*$C$15</f>
        <v>0</v>
      </c>
      <c r="E15" s="73">
        <f t="shared" ref="E15:F15" si="3">E16*$C$15</f>
        <v>0</v>
      </c>
      <c r="F15" s="73">
        <f t="shared" si="3"/>
        <v>37792.806478079998</v>
      </c>
      <c r="G15" s="68">
        <f t="shared" si="2"/>
        <v>37792.806478079998</v>
      </c>
    </row>
    <row r="16" spans="1:12" x14ac:dyDescent="0.25">
      <c r="A16" s="197"/>
      <c r="B16" s="199"/>
      <c r="C16" s="68"/>
      <c r="D16" s="54"/>
      <c r="E16" s="72"/>
      <c r="F16" s="72">
        <v>1</v>
      </c>
      <c r="G16" s="56">
        <f t="shared" si="2"/>
        <v>1</v>
      </c>
    </row>
    <row r="17" spans="1:7" x14ac:dyDescent="0.25">
      <c r="A17" s="196">
        <v>5</v>
      </c>
      <c r="B17" s="198" t="s">
        <v>247</v>
      </c>
      <c r="C17" s="68">
        <v>98011.519331940013</v>
      </c>
      <c r="D17" s="73">
        <f>D18*$C$17</f>
        <v>19602.303866388003</v>
      </c>
      <c r="E17" s="73">
        <f t="shared" ref="E17:F17" si="4">E18*$C$17</f>
        <v>58806.911599164006</v>
      </c>
      <c r="F17" s="73">
        <f t="shared" si="4"/>
        <v>19602.303866388003</v>
      </c>
      <c r="G17" s="68">
        <f t="shared" si="2"/>
        <v>98011.519331940013</v>
      </c>
    </row>
    <row r="18" spans="1:7" x14ac:dyDescent="0.25">
      <c r="A18" s="197"/>
      <c r="B18" s="199"/>
      <c r="C18" s="68"/>
      <c r="D18" s="72">
        <v>0.2</v>
      </c>
      <c r="E18" s="72">
        <v>0.6</v>
      </c>
      <c r="F18" s="72">
        <v>0.2</v>
      </c>
      <c r="G18" s="56">
        <f t="shared" si="2"/>
        <v>1</v>
      </c>
    </row>
    <row r="19" spans="1:7" x14ac:dyDescent="0.25">
      <c r="A19" s="196">
        <v>6</v>
      </c>
      <c r="B19" s="198" t="s">
        <v>208</v>
      </c>
      <c r="C19" s="68">
        <v>16210.933440171695</v>
      </c>
      <c r="D19" s="73">
        <f>D20*$C$19</f>
        <v>0</v>
      </c>
      <c r="E19" s="73">
        <f t="shared" ref="E19:F19" si="5">E20*$C$19</f>
        <v>12968.746752137356</v>
      </c>
      <c r="F19" s="73">
        <f t="shared" si="5"/>
        <v>3242.1866880343391</v>
      </c>
      <c r="G19" s="68">
        <f t="shared" si="2"/>
        <v>16210.933440171695</v>
      </c>
    </row>
    <row r="20" spans="1:7" x14ac:dyDescent="0.25">
      <c r="A20" s="197"/>
      <c r="B20" s="199"/>
      <c r="C20" s="68"/>
      <c r="D20" s="72"/>
      <c r="E20" s="72">
        <v>0.8</v>
      </c>
      <c r="F20" s="72">
        <v>0.2</v>
      </c>
      <c r="G20" s="56">
        <f t="shared" si="2"/>
        <v>1</v>
      </c>
    </row>
    <row r="21" spans="1:7" x14ac:dyDescent="0.25">
      <c r="A21" s="196">
        <v>7</v>
      </c>
      <c r="B21" s="198" t="s">
        <v>207</v>
      </c>
      <c r="C21" s="68">
        <v>4922.2471846799999</v>
      </c>
      <c r="D21" s="73">
        <f>D22*$C$21</f>
        <v>0</v>
      </c>
      <c r="E21" s="73">
        <f t="shared" ref="E21:F21" si="6">E22*$C$21</f>
        <v>4922.2471846799999</v>
      </c>
      <c r="F21" s="73">
        <f t="shared" si="6"/>
        <v>0</v>
      </c>
      <c r="G21" s="68">
        <f t="shared" si="2"/>
        <v>4922.2471846799999</v>
      </c>
    </row>
    <row r="22" spans="1:7" x14ac:dyDescent="0.25">
      <c r="A22" s="197"/>
      <c r="B22" s="199"/>
      <c r="C22" s="68"/>
      <c r="D22" s="72"/>
      <c r="E22" s="72">
        <v>1</v>
      </c>
      <c r="F22" s="72"/>
      <c r="G22" s="56">
        <f t="shared" si="2"/>
        <v>1</v>
      </c>
    </row>
    <row r="23" spans="1:7" x14ac:dyDescent="0.25">
      <c r="A23" s="196">
        <v>8</v>
      </c>
      <c r="B23" s="198" t="s">
        <v>267</v>
      </c>
      <c r="C23" s="68">
        <v>15157.555428000001</v>
      </c>
      <c r="D23" s="73">
        <f>D24*$C$23</f>
        <v>0</v>
      </c>
      <c r="E23" s="73">
        <f t="shared" ref="E23:F23" si="7">E24*$C$23</f>
        <v>0</v>
      </c>
      <c r="F23" s="73">
        <f t="shared" si="7"/>
        <v>15157.555428000001</v>
      </c>
      <c r="G23" s="68">
        <f t="shared" si="2"/>
        <v>15157.555428000001</v>
      </c>
    </row>
    <row r="24" spans="1:7" x14ac:dyDescent="0.25">
      <c r="A24" s="197"/>
      <c r="B24" s="199"/>
      <c r="C24" s="68"/>
      <c r="D24" s="72"/>
      <c r="E24" s="72"/>
      <c r="F24" s="72">
        <v>1</v>
      </c>
      <c r="G24" s="56">
        <f t="shared" si="2"/>
        <v>1</v>
      </c>
    </row>
    <row r="25" spans="1:7" x14ac:dyDescent="0.25">
      <c r="A25" s="196">
        <v>9</v>
      </c>
      <c r="B25" s="198" t="s">
        <v>19</v>
      </c>
      <c r="C25" s="68">
        <v>35945.062537260004</v>
      </c>
      <c r="D25" s="73">
        <f>D26*$C$25</f>
        <v>0</v>
      </c>
      <c r="E25" s="73">
        <f t="shared" ref="E25:F25" si="8">E26*$C$25</f>
        <v>0</v>
      </c>
      <c r="F25" s="73">
        <f t="shared" si="8"/>
        <v>35945.062537260004</v>
      </c>
      <c r="G25" s="68">
        <f t="shared" si="2"/>
        <v>35945.062537260004</v>
      </c>
    </row>
    <row r="26" spans="1:7" x14ac:dyDescent="0.25">
      <c r="A26" s="197"/>
      <c r="B26" s="199"/>
      <c r="C26" s="68"/>
      <c r="D26" s="72"/>
      <c r="E26" s="72"/>
      <c r="F26" s="72">
        <v>1</v>
      </c>
      <c r="G26" s="56">
        <f t="shared" si="2"/>
        <v>1</v>
      </c>
    </row>
    <row r="27" spans="1:7" x14ac:dyDescent="0.25">
      <c r="A27" s="196">
        <v>10</v>
      </c>
      <c r="B27" s="198" t="s">
        <v>146</v>
      </c>
      <c r="C27" s="68">
        <v>28615.467489239996</v>
      </c>
      <c r="D27" s="73">
        <f>D28*$C$27</f>
        <v>14307.733744619998</v>
      </c>
      <c r="E27" s="73">
        <f t="shared" ref="E27:F27" si="9">E28*$C$27</f>
        <v>14307.733744619998</v>
      </c>
      <c r="F27" s="73">
        <f t="shared" si="9"/>
        <v>0</v>
      </c>
      <c r="G27" s="68">
        <f t="shared" si="2"/>
        <v>28615.467489239996</v>
      </c>
    </row>
    <row r="28" spans="1:7" x14ac:dyDescent="0.25">
      <c r="A28" s="197"/>
      <c r="B28" s="199"/>
      <c r="C28" s="68"/>
      <c r="D28" s="72">
        <v>0.5</v>
      </c>
      <c r="E28" s="72">
        <v>0.5</v>
      </c>
      <c r="F28" s="72"/>
      <c r="G28" s="56">
        <f t="shared" si="2"/>
        <v>1</v>
      </c>
    </row>
    <row r="29" spans="1:7" x14ac:dyDescent="0.25">
      <c r="A29" s="196">
        <v>11</v>
      </c>
      <c r="B29" s="198" t="s">
        <v>149</v>
      </c>
      <c r="C29" s="68">
        <v>1014.2319120000001</v>
      </c>
      <c r="D29" s="73">
        <f>D30*$C$29</f>
        <v>1014.2319120000001</v>
      </c>
      <c r="E29" s="73">
        <f t="shared" ref="E29:F29" si="10">E30*$C$29</f>
        <v>0</v>
      </c>
      <c r="F29" s="73">
        <f t="shared" si="10"/>
        <v>0</v>
      </c>
      <c r="G29" s="68">
        <f t="shared" si="2"/>
        <v>1014.2319120000001</v>
      </c>
    </row>
    <row r="30" spans="1:7" x14ac:dyDescent="0.25">
      <c r="A30" s="197"/>
      <c r="B30" s="199"/>
      <c r="C30" s="68"/>
      <c r="D30" s="72">
        <v>1</v>
      </c>
      <c r="E30" s="72"/>
      <c r="F30" s="72"/>
      <c r="G30" s="56">
        <f t="shared" si="2"/>
        <v>1</v>
      </c>
    </row>
    <row r="31" spans="1:7" x14ac:dyDescent="0.25">
      <c r="A31" s="196">
        <v>12</v>
      </c>
      <c r="B31" s="198" t="s">
        <v>215</v>
      </c>
      <c r="C31" s="68">
        <v>8776.1341088400004</v>
      </c>
      <c r="D31" s="73">
        <f>D32*$C$31</f>
        <v>0</v>
      </c>
      <c r="E31" s="73">
        <f t="shared" ref="E31:F31" si="11">E32*$C$31</f>
        <v>0</v>
      </c>
      <c r="F31" s="73">
        <f t="shared" si="11"/>
        <v>8776.1341088400004</v>
      </c>
      <c r="G31" s="68">
        <f t="shared" si="2"/>
        <v>8776.1341088400004</v>
      </c>
    </row>
    <row r="32" spans="1:7" x14ac:dyDescent="0.25">
      <c r="A32" s="197"/>
      <c r="B32" s="199"/>
      <c r="C32" s="68"/>
      <c r="D32" s="72"/>
      <c r="E32" s="72"/>
      <c r="F32" s="72">
        <v>1</v>
      </c>
      <c r="G32" s="56">
        <f t="shared" si="2"/>
        <v>1</v>
      </c>
    </row>
    <row r="33" spans="1:7" x14ac:dyDescent="0.25">
      <c r="A33" s="195" t="s">
        <v>141</v>
      </c>
      <c r="B33" s="195"/>
      <c r="C33" s="195"/>
      <c r="D33" s="71">
        <f>SUM(D9,D11,D13,D15,D17,D19,D21,D23,D25,D27,D29,D31)</f>
        <v>113241.37309518359</v>
      </c>
      <c r="E33" s="71">
        <f>SUM(E9,E11,E13,E15,E17,E19,E21,E23,E25,E27,E29,E31)</f>
        <v>149334.10754892536</v>
      </c>
      <c r="F33" s="71">
        <f>SUM(F9,F11,F13,F15,F17,F19,F21,F23,F25,F27,F29,F31)</f>
        <v>137264.78926202835</v>
      </c>
      <c r="G33" s="70">
        <f>SUM(D33:F33)</f>
        <v>399840.26990613731</v>
      </c>
    </row>
    <row r="34" spans="1:7" x14ac:dyDescent="0.25">
      <c r="A34" s="195" t="s">
        <v>142</v>
      </c>
      <c r="B34" s="195"/>
      <c r="C34" s="195"/>
      <c r="D34" s="74">
        <f>D33/G33</f>
        <v>0.2832165282445589</v>
      </c>
      <c r="E34" s="74">
        <f>E33/G33</f>
        <v>0.37348441062222576</v>
      </c>
      <c r="F34" s="74">
        <f>F33/G33</f>
        <v>0.34329906113321534</v>
      </c>
      <c r="G34" s="75">
        <f>SUM(D34:F34)</f>
        <v>1</v>
      </c>
    </row>
  </sheetData>
  <mergeCells count="34">
    <mergeCell ref="A29:A30"/>
    <mergeCell ref="B29:B30"/>
    <mergeCell ref="A31:A32"/>
    <mergeCell ref="B31:B32"/>
    <mergeCell ref="A7:G7"/>
    <mergeCell ref="D1:G6"/>
    <mergeCell ref="A1:C1"/>
    <mergeCell ref="A2:C2"/>
    <mergeCell ref="A3:C3"/>
    <mergeCell ref="A4:C4"/>
    <mergeCell ref="A5:C5"/>
    <mergeCell ref="A6:C6"/>
    <mergeCell ref="A9:A10"/>
    <mergeCell ref="B9:B10"/>
    <mergeCell ref="A11:A12"/>
    <mergeCell ref="B11:B12"/>
    <mergeCell ref="A13:A14"/>
    <mergeCell ref="B13:B14"/>
    <mergeCell ref="A33:C33"/>
    <mergeCell ref="A34:C34"/>
    <mergeCell ref="A15:A16"/>
    <mergeCell ref="B15:B16"/>
    <mergeCell ref="A17:A18"/>
    <mergeCell ref="B17:B18"/>
    <mergeCell ref="A19:A20"/>
    <mergeCell ref="B19:B20"/>
    <mergeCell ref="A21:A22"/>
    <mergeCell ref="B21:B22"/>
    <mergeCell ref="A23:A24"/>
    <mergeCell ref="B23:B24"/>
    <mergeCell ref="A25:A26"/>
    <mergeCell ref="B25:B26"/>
    <mergeCell ref="A27:A28"/>
    <mergeCell ref="B27:B28"/>
  </mergeCells>
  <phoneticPr fontId="25" type="noConversion"/>
  <pageMargins left="0.511811024" right="0.511811024" top="0.78740157499999996" bottom="0.78740157499999996" header="0.31496062000000002" footer="0.31496062000000002"/>
  <pageSetup paperSize="9" scale="56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85"/>
  <sheetViews>
    <sheetView view="pageBreakPreview" topLeftCell="A76" zoomScaleNormal="80" zoomScaleSheetLayoutView="100" workbookViewId="0">
      <selection activeCell="A63" sqref="A63:XFD63"/>
    </sheetView>
  </sheetViews>
  <sheetFormatPr defaultColWidth="9.109375" defaultRowHeight="13.8" x14ac:dyDescent="0.25"/>
  <cols>
    <col min="1" max="1" width="12.44140625" style="2" bestFit="1" customWidth="1"/>
    <col min="2" max="2" width="79.5546875" style="2" customWidth="1"/>
    <col min="3" max="3" width="9.109375" style="2"/>
    <col min="4" max="4" width="13.5546875" style="2" customWidth="1"/>
    <col min="5" max="5" width="14.33203125" style="2" bestFit="1" customWidth="1"/>
    <col min="6" max="6" width="14.44140625" style="2" bestFit="1" customWidth="1"/>
    <col min="7" max="7" width="16.6640625" style="2" bestFit="1" customWidth="1"/>
    <col min="8" max="8" width="18.109375" style="2" customWidth="1"/>
    <col min="9" max="9" width="13.5546875" style="61" bestFit="1" customWidth="1"/>
    <col min="10" max="10" width="16.88671875" style="61" bestFit="1" customWidth="1"/>
    <col min="11" max="11" width="11" style="1" customWidth="1"/>
    <col min="12" max="13" width="9.109375" style="2"/>
    <col min="14" max="14" width="12.44140625" style="2" bestFit="1" customWidth="1"/>
    <col min="15" max="15" width="11.33203125" style="2" bestFit="1" customWidth="1"/>
    <col min="16" max="16384" width="9.109375" style="2"/>
  </cols>
  <sheetData>
    <row r="1" spans="1:15" x14ac:dyDescent="0.25">
      <c r="A1" s="187" t="s">
        <v>16</v>
      </c>
      <c r="B1" s="187"/>
      <c r="C1" s="187"/>
      <c r="D1" s="187"/>
      <c r="E1" s="187"/>
      <c r="F1" s="187"/>
      <c r="G1" s="188"/>
      <c r="H1" s="188"/>
      <c r="I1" s="188"/>
      <c r="J1" s="188"/>
      <c r="K1" s="188"/>
      <c r="N1" s="47" t="s">
        <v>139</v>
      </c>
      <c r="O1" s="56" t="s">
        <v>140</v>
      </c>
    </row>
    <row r="2" spans="1:15" x14ac:dyDescent="0.25">
      <c r="A2" s="187" t="s">
        <v>28</v>
      </c>
      <c r="B2" s="187"/>
      <c r="C2" s="187"/>
      <c r="D2" s="187"/>
      <c r="E2" s="187"/>
      <c r="F2" s="187"/>
      <c r="G2" s="188"/>
      <c r="H2" s="188"/>
      <c r="I2" s="188"/>
      <c r="J2" s="188"/>
      <c r="K2" s="188"/>
      <c r="N2" s="64" t="s">
        <v>46</v>
      </c>
      <c r="O2" s="56">
        <v>0.65</v>
      </c>
    </row>
    <row r="3" spans="1:15" x14ac:dyDescent="0.25">
      <c r="A3" s="187" t="s">
        <v>534</v>
      </c>
      <c r="B3" s="187"/>
      <c r="C3" s="187"/>
      <c r="D3" s="187"/>
      <c r="E3" s="187"/>
      <c r="F3" s="187"/>
      <c r="G3" s="188"/>
      <c r="H3" s="188"/>
      <c r="I3" s="188"/>
      <c r="J3" s="188"/>
      <c r="K3" s="188"/>
      <c r="N3" s="63" t="s">
        <v>68</v>
      </c>
      <c r="O3" s="56">
        <v>0.9</v>
      </c>
    </row>
    <row r="4" spans="1:15" x14ac:dyDescent="0.25">
      <c r="A4" s="187" t="s">
        <v>533</v>
      </c>
      <c r="B4" s="187"/>
      <c r="C4" s="187"/>
      <c r="D4" s="187"/>
      <c r="E4" s="187"/>
      <c r="F4" s="187"/>
      <c r="G4" s="188"/>
      <c r="H4" s="188"/>
      <c r="I4" s="188"/>
      <c r="J4" s="188"/>
      <c r="K4" s="188"/>
      <c r="N4" s="90" t="s">
        <v>84</v>
      </c>
      <c r="O4" s="56">
        <v>1</v>
      </c>
    </row>
    <row r="5" spans="1:15" x14ac:dyDescent="0.25">
      <c r="A5" s="187" t="s">
        <v>175</v>
      </c>
      <c r="B5" s="187"/>
      <c r="C5" s="187"/>
      <c r="D5" s="187"/>
      <c r="E5" s="187"/>
      <c r="F5" s="187"/>
      <c r="G5" s="188"/>
      <c r="H5" s="188"/>
      <c r="I5" s="188"/>
      <c r="J5" s="188"/>
      <c r="K5" s="188"/>
    </row>
    <row r="6" spans="1:15" x14ac:dyDescent="0.25">
      <c r="A6" s="187" t="s">
        <v>176</v>
      </c>
      <c r="B6" s="187"/>
      <c r="C6" s="187"/>
      <c r="D6" s="187"/>
      <c r="E6" s="187"/>
      <c r="F6" s="187"/>
      <c r="G6" s="188"/>
      <c r="H6" s="188"/>
      <c r="I6" s="188"/>
      <c r="J6" s="188"/>
      <c r="K6" s="188"/>
    </row>
    <row r="7" spans="1:15" x14ac:dyDescent="0.25">
      <c r="A7" s="189" t="s">
        <v>127</v>
      </c>
      <c r="B7" s="190"/>
      <c r="C7" s="190"/>
      <c r="D7" s="190"/>
      <c r="E7" s="190"/>
      <c r="F7" s="190"/>
      <c r="G7" s="140" t="s">
        <v>631</v>
      </c>
      <c r="H7" s="232">
        <v>0.25219999999999998</v>
      </c>
      <c r="I7" s="193" t="s">
        <v>128</v>
      </c>
      <c r="J7" s="193"/>
      <c r="K7" s="193"/>
    </row>
    <row r="8" spans="1:15" x14ac:dyDescent="0.25">
      <c r="A8" s="167" t="s">
        <v>0</v>
      </c>
      <c r="B8" s="167" t="s">
        <v>17</v>
      </c>
      <c r="C8" s="167" t="s">
        <v>23</v>
      </c>
      <c r="D8" s="167" t="s">
        <v>25</v>
      </c>
      <c r="E8" s="161" t="s">
        <v>24</v>
      </c>
      <c r="F8" s="162"/>
      <c r="G8" s="162"/>
      <c r="H8" s="163"/>
      <c r="I8" s="194" t="s">
        <v>129</v>
      </c>
      <c r="J8" s="194" t="s">
        <v>130</v>
      </c>
      <c r="K8" s="167"/>
    </row>
    <row r="9" spans="1:15" x14ac:dyDescent="0.25">
      <c r="A9" s="167"/>
      <c r="B9" s="167"/>
      <c r="C9" s="167"/>
      <c r="D9" s="167"/>
      <c r="E9" s="42" t="s">
        <v>124</v>
      </c>
      <c r="F9" s="42" t="s">
        <v>125</v>
      </c>
      <c r="G9" s="38" t="s">
        <v>27</v>
      </c>
      <c r="H9" s="38" t="s">
        <v>126</v>
      </c>
      <c r="I9" s="194"/>
      <c r="J9" s="194"/>
      <c r="K9" s="167"/>
    </row>
    <row r="10" spans="1:15" ht="65.400000000000006" customHeight="1" x14ac:dyDescent="0.25">
      <c r="A10" s="81" t="s">
        <v>188</v>
      </c>
      <c r="B10" s="82" t="s">
        <v>245</v>
      </c>
      <c r="C10" s="81" t="s">
        <v>6</v>
      </c>
      <c r="D10" s="81">
        <v>386.22</v>
      </c>
      <c r="E10" s="15">
        <v>168.13</v>
      </c>
      <c r="F10" s="15">
        <f>E10*(1+$H$7)</f>
        <v>210.532386</v>
      </c>
      <c r="G10" s="15">
        <f>D10*E10</f>
        <v>64935.168600000005</v>
      </c>
      <c r="H10" s="15">
        <f>D10*F10</f>
        <v>81311.818120920012</v>
      </c>
      <c r="I10" s="57">
        <f>H10/$H$85</f>
        <v>0.20336075238246512</v>
      </c>
      <c r="J10" s="57">
        <f>I10</f>
        <v>0.20336075238246512</v>
      </c>
      <c r="K10" s="64" t="str">
        <f>IF(J10&lt;$O$2,$N$2,IF(J10&lt;$O$3,$N$3,$N$4))</f>
        <v>A</v>
      </c>
    </row>
    <row r="11" spans="1:15" ht="18" customHeight="1" x14ac:dyDescent="0.25">
      <c r="A11" s="81" t="s">
        <v>4</v>
      </c>
      <c r="B11" s="82" t="s">
        <v>220</v>
      </c>
      <c r="C11" s="79" t="s">
        <v>6</v>
      </c>
      <c r="D11" s="11">
        <v>408.74</v>
      </c>
      <c r="E11" s="7">
        <v>129.47999999999999</v>
      </c>
      <c r="F11" s="15">
        <f>E11*(1+$H$7)</f>
        <v>162.13485599999998</v>
      </c>
      <c r="G11" s="15">
        <f>D11*E11</f>
        <v>52923.655199999994</v>
      </c>
      <c r="H11" s="15">
        <f>D11*F11</f>
        <v>66271.001041440002</v>
      </c>
      <c r="I11" s="57">
        <f>H11/$H$85</f>
        <v>0.16574368824079963</v>
      </c>
      <c r="J11" s="57">
        <f t="shared" ref="J11:J19" si="0">I11+J10</f>
        <v>0.36910444062326475</v>
      </c>
      <c r="K11" s="64" t="str">
        <f t="shared" ref="K11:K19" si="1">IF(J11&lt;$O$2,$N$2,IF(J11&lt;$O$3,$N$3,$N$4))</f>
        <v>A</v>
      </c>
    </row>
    <row r="12" spans="1:15" ht="34.200000000000003" customHeight="1" x14ac:dyDescent="0.25">
      <c r="A12" s="81" t="s">
        <v>172</v>
      </c>
      <c r="B12" s="82" t="s">
        <v>526</v>
      </c>
      <c r="C12" s="81" t="s">
        <v>6</v>
      </c>
      <c r="D12" s="81">
        <v>507.5</v>
      </c>
      <c r="E12" s="15">
        <v>70.5</v>
      </c>
      <c r="F12" s="15">
        <f>E12*(1+$H$7)</f>
        <v>88.280100000000004</v>
      </c>
      <c r="G12" s="15">
        <f>D12*E12</f>
        <v>35778.75</v>
      </c>
      <c r="H12" s="15">
        <f>D12*F12</f>
        <v>44802.150750000001</v>
      </c>
      <c r="I12" s="57">
        <f>H12/$H$85</f>
        <v>0.11205012131598782</v>
      </c>
      <c r="J12" s="57">
        <f t="shared" si="0"/>
        <v>0.48115456193925255</v>
      </c>
      <c r="K12" s="64" t="str">
        <f t="shared" si="1"/>
        <v>A</v>
      </c>
    </row>
    <row r="13" spans="1:15" ht="48.6" customHeight="1" x14ac:dyDescent="0.25">
      <c r="A13" s="81" t="s">
        <v>271</v>
      </c>
      <c r="B13" s="82" t="s">
        <v>192</v>
      </c>
      <c r="C13" s="81" t="s">
        <v>1</v>
      </c>
      <c r="D13" s="81">
        <v>1</v>
      </c>
      <c r="E13" s="15">
        <v>14500</v>
      </c>
      <c r="F13" s="15">
        <f>E13*(1+$H$7)</f>
        <v>18156.900000000001</v>
      </c>
      <c r="G13" s="15">
        <f>D13*E13</f>
        <v>14500</v>
      </c>
      <c r="H13" s="15">
        <f>D13*F13</f>
        <v>18156.900000000001</v>
      </c>
      <c r="I13" s="57">
        <f>H13/$H$85</f>
        <v>4.5410383512051802E-2</v>
      </c>
      <c r="J13" s="57">
        <f t="shared" si="0"/>
        <v>0.52656494545130439</v>
      </c>
      <c r="K13" s="64" t="str">
        <f t="shared" si="1"/>
        <v>A</v>
      </c>
    </row>
    <row r="14" spans="1:15" ht="34.200000000000003" customHeight="1" x14ac:dyDescent="0.25">
      <c r="A14" s="81" t="s">
        <v>597</v>
      </c>
      <c r="B14" s="82" t="s">
        <v>599</v>
      </c>
      <c r="C14" s="81" t="s">
        <v>6</v>
      </c>
      <c r="D14" s="81">
        <v>267.73</v>
      </c>
      <c r="E14" s="15">
        <v>53.22</v>
      </c>
      <c r="F14" s="15">
        <f>E14*(1+$H$7)</f>
        <v>66.642083999999997</v>
      </c>
      <c r="G14" s="15">
        <f>D14*E14</f>
        <v>14248.590600000001</v>
      </c>
      <c r="H14" s="15">
        <f>D14*F14</f>
        <v>17842.085149319999</v>
      </c>
      <c r="I14" s="57">
        <f>H14/$H$85</f>
        <v>4.4623031976014915E-2</v>
      </c>
      <c r="J14" s="57">
        <f t="shared" si="0"/>
        <v>0.5711879774273193</v>
      </c>
      <c r="K14" s="64" t="str">
        <f t="shared" si="1"/>
        <v>A</v>
      </c>
    </row>
    <row r="15" spans="1:15" ht="36" customHeight="1" x14ac:dyDescent="0.25">
      <c r="A15" s="81" t="s">
        <v>13</v>
      </c>
      <c r="B15" s="82" t="s">
        <v>197</v>
      </c>
      <c r="C15" s="81" t="s">
        <v>6</v>
      </c>
      <c r="D15" s="81">
        <v>835.07</v>
      </c>
      <c r="E15" s="15">
        <v>14.48</v>
      </c>
      <c r="F15" s="15">
        <f>E15*(1+$H$7)</f>
        <v>18.131855999999999</v>
      </c>
      <c r="G15" s="15">
        <f>D15*E15</f>
        <v>12091.813600000001</v>
      </c>
      <c r="H15" s="15">
        <f>D15*F15</f>
        <v>15141.36898992</v>
      </c>
      <c r="I15" s="57">
        <f>H15/$H$85</f>
        <v>3.7868544340154742E-2</v>
      </c>
      <c r="J15" s="57">
        <f t="shared" si="0"/>
        <v>0.60905652176747405</v>
      </c>
      <c r="K15" s="64" t="str">
        <f t="shared" si="1"/>
        <v>A</v>
      </c>
    </row>
    <row r="16" spans="1:15" ht="40.200000000000003" customHeight="1" x14ac:dyDescent="0.25">
      <c r="A16" s="81" t="s">
        <v>15</v>
      </c>
      <c r="B16" s="82" t="s">
        <v>230</v>
      </c>
      <c r="C16" s="81" t="s">
        <v>6</v>
      </c>
      <c r="D16" s="81">
        <v>15.99</v>
      </c>
      <c r="E16" s="15">
        <v>544.09</v>
      </c>
      <c r="F16" s="15">
        <f>E16*(1+$H$7)</f>
        <v>681.30949800000008</v>
      </c>
      <c r="G16" s="15">
        <f>D16*E16</f>
        <v>8699.9991000000009</v>
      </c>
      <c r="H16" s="15">
        <f>D16*F16</f>
        <v>10894.138873020001</v>
      </c>
      <c r="I16" s="57">
        <f>H16/$H$85</f>
        <v>2.7246227288655556E-2</v>
      </c>
      <c r="J16" s="57">
        <f t="shared" si="0"/>
        <v>0.6363027490561296</v>
      </c>
      <c r="K16" s="64" t="str">
        <f t="shared" si="1"/>
        <v>A</v>
      </c>
    </row>
    <row r="17" spans="1:11" ht="64.2" customHeight="1" x14ac:dyDescent="0.25">
      <c r="A17" s="81" t="s">
        <v>12</v>
      </c>
      <c r="B17" s="82" t="s">
        <v>155</v>
      </c>
      <c r="C17" s="81" t="s">
        <v>8</v>
      </c>
      <c r="D17" s="81">
        <v>179.27</v>
      </c>
      <c r="E17" s="15">
        <v>48.52</v>
      </c>
      <c r="F17" s="15">
        <f>E17*(1+$H$7)</f>
        <v>60.756744000000005</v>
      </c>
      <c r="G17" s="15">
        <f>D17*E17</f>
        <v>8698.1804000000011</v>
      </c>
      <c r="H17" s="15">
        <f>D17*F17</f>
        <v>10891.861496880001</v>
      </c>
      <c r="I17" s="57">
        <f>H17/$H$85</f>
        <v>2.724053157386291E-2</v>
      </c>
      <c r="J17" s="57">
        <f t="shared" si="0"/>
        <v>0.66354328062999246</v>
      </c>
      <c r="K17" s="63" t="str">
        <f t="shared" si="1"/>
        <v>B</v>
      </c>
    </row>
    <row r="18" spans="1:11" ht="64.8" customHeight="1" x14ac:dyDescent="0.25">
      <c r="A18" s="81" t="s">
        <v>205</v>
      </c>
      <c r="B18" s="82" t="s">
        <v>231</v>
      </c>
      <c r="C18" s="81" t="s">
        <v>6</v>
      </c>
      <c r="D18" s="81">
        <v>143.30000000000001</v>
      </c>
      <c r="E18" s="15">
        <v>51.15</v>
      </c>
      <c r="F18" s="15">
        <f>E18*(1+$H$7)</f>
        <v>64.050029999999992</v>
      </c>
      <c r="G18" s="15">
        <f>D18*E18</f>
        <v>7329.7950000000001</v>
      </c>
      <c r="H18" s="15">
        <f>D18*F18</f>
        <v>9178.369299</v>
      </c>
      <c r="I18" s="57">
        <f>H18/$H$85</f>
        <v>2.2955089794118602E-2</v>
      </c>
      <c r="J18" s="57">
        <f t="shared" si="0"/>
        <v>0.6864983704241111</v>
      </c>
      <c r="K18" s="63" t="str">
        <f t="shared" si="1"/>
        <v>B</v>
      </c>
    </row>
    <row r="19" spans="1:11" ht="52.2" customHeight="1" x14ac:dyDescent="0.25">
      <c r="A19" s="81" t="s">
        <v>9</v>
      </c>
      <c r="B19" s="82" t="s">
        <v>520</v>
      </c>
      <c r="C19" s="81" t="s">
        <v>6</v>
      </c>
      <c r="D19" s="81">
        <v>78.98</v>
      </c>
      <c r="E19" s="15">
        <v>71.16</v>
      </c>
      <c r="F19" s="15">
        <f>E19*(1+$H$7)</f>
        <v>89.106551999999994</v>
      </c>
      <c r="G19" s="15">
        <f>D19*E19</f>
        <v>5620.2168000000001</v>
      </c>
      <c r="H19" s="15">
        <f>D19*F19</f>
        <v>7037.6354769600002</v>
      </c>
      <c r="I19" s="57">
        <f>H19/$H$85</f>
        <v>1.760111726268114E-2</v>
      </c>
      <c r="J19" s="57">
        <f t="shared" si="0"/>
        <v>0.7040994876867922</v>
      </c>
      <c r="K19" s="63" t="str">
        <f t="shared" si="1"/>
        <v>B</v>
      </c>
    </row>
    <row r="20" spans="1:11" ht="42" customHeight="1" x14ac:dyDescent="0.25">
      <c r="A20" s="81" t="s">
        <v>273</v>
      </c>
      <c r="B20" s="82" t="s">
        <v>570</v>
      </c>
      <c r="C20" s="81" t="s">
        <v>1</v>
      </c>
      <c r="D20" s="81">
        <v>2</v>
      </c>
      <c r="E20" s="15">
        <v>2643.13</v>
      </c>
      <c r="F20" s="15">
        <f>E20*(1+$H$7)</f>
        <v>3309.727386</v>
      </c>
      <c r="G20" s="15">
        <f>D20*E20</f>
        <v>5286.26</v>
      </c>
      <c r="H20" s="15">
        <f>D20*F20</f>
        <v>6619.454772</v>
      </c>
      <c r="I20" s="57">
        <f>H20/$H$85</f>
        <v>1.655524785823579E-2</v>
      </c>
      <c r="J20" s="57">
        <f t="shared" ref="J20:J83" si="2">I20+J19</f>
        <v>0.72065473554502801</v>
      </c>
      <c r="K20" s="63" t="str">
        <f t="shared" ref="K20:K83" si="3">IF(J20&lt;$O$2,$N$2,IF(J20&lt;$O$3,$N$3,$N$4))</f>
        <v>B</v>
      </c>
    </row>
    <row r="21" spans="1:11" ht="51.6" customHeight="1" x14ac:dyDescent="0.25">
      <c r="A21" s="81" t="s">
        <v>11</v>
      </c>
      <c r="B21" s="82" t="s">
        <v>249</v>
      </c>
      <c r="C21" s="81" t="s">
        <v>5</v>
      </c>
      <c r="D21" s="81">
        <v>2.25</v>
      </c>
      <c r="E21" s="15">
        <v>2341.39</v>
      </c>
      <c r="F21" s="15">
        <f>E21*(1+$H$7)</f>
        <v>2931.8885579999996</v>
      </c>
      <c r="G21" s="15">
        <f>D21*E21</f>
        <v>5268.1274999999996</v>
      </c>
      <c r="H21" s="15">
        <f>D21*F21</f>
        <v>6596.749255499999</v>
      </c>
      <c r="I21" s="57">
        <f>H21/$H$85</f>
        <v>1.6498461390716319E-2</v>
      </c>
      <c r="J21" s="57">
        <f t="shared" si="2"/>
        <v>0.73715319693574433</v>
      </c>
      <c r="K21" s="63" t="str">
        <f t="shared" si="3"/>
        <v>B</v>
      </c>
    </row>
    <row r="22" spans="1:11" ht="50.4" customHeight="1" x14ac:dyDescent="0.25">
      <c r="A22" s="81" t="s">
        <v>547</v>
      </c>
      <c r="B22" s="82" t="s">
        <v>549</v>
      </c>
      <c r="C22" s="81" t="s">
        <v>1</v>
      </c>
      <c r="D22" s="81">
        <v>1</v>
      </c>
      <c r="E22" s="15">
        <v>5152.03</v>
      </c>
      <c r="F22" s="15">
        <f>E22*(1+$H$7)</f>
        <v>6451.3719659999997</v>
      </c>
      <c r="G22" s="15">
        <f>D22*E22</f>
        <v>5152.03</v>
      </c>
      <c r="H22" s="15">
        <f>D22*F22</f>
        <v>6451.3719659999997</v>
      </c>
      <c r="I22" s="57">
        <f>H22/$H$85</f>
        <v>1.6134872976937671E-2</v>
      </c>
      <c r="J22" s="57">
        <f t="shared" si="2"/>
        <v>0.75328806991268205</v>
      </c>
      <c r="K22" s="63" t="str">
        <f t="shared" si="3"/>
        <v>B</v>
      </c>
    </row>
    <row r="23" spans="1:11" ht="51" customHeight="1" x14ac:dyDescent="0.25">
      <c r="A23" s="81" t="s">
        <v>270</v>
      </c>
      <c r="B23" s="82" t="s">
        <v>256</v>
      </c>
      <c r="C23" s="81" t="s">
        <v>1</v>
      </c>
      <c r="D23" s="81">
        <v>4</v>
      </c>
      <c r="E23" s="15">
        <v>1186.04</v>
      </c>
      <c r="F23" s="15">
        <f>E23*(1+$H$7)</f>
        <v>1485.1592879999998</v>
      </c>
      <c r="G23" s="15">
        <f>D23*E23</f>
        <v>4744.16</v>
      </c>
      <c r="H23" s="15">
        <f>D23*F23</f>
        <v>5940.6371519999993</v>
      </c>
      <c r="I23" s="57">
        <f>H23/$H$85</f>
        <v>1.4857525865002458E-2</v>
      </c>
      <c r="J23" s="57">
        <f t="shared" si="2"/>
        <v>0.76814559577768449</v>
      </c>
      <c r="K23" s="63" t="str">
        <f t="shared" si="3"/>
        <v>B</v>
      </c>
    </row>
    <row r="24" spans="1:11" ht="39.6" customHeight="1" x14ac:dyDescent="0.25">
      <c r="A24" s="81" t="s">
        <v>495</v>
      </c>
      <c r="B24" s="82" t="s">
        <v>167</v>
      </c>
      <c r="C24" s="81" t="s">
        <v>1</v>
      </c>
      <c r="D24" s="81">
        <v>4</v>
      </c>
      <c r="E24" s="15">
        <v>968.59</v>
      </c>
      <c r="F24" s="15">
        <f>E24*(1+$H$7)</f>
        <v>1212.8683980000001</v>
      </c>
      <c r="G24" s="15">
        <f>D24*E24</f>
        <v>3874.36</v>
      </c>
      <c r="H24" s="15">
        <f>D24*F24</f>
        <v>4851.4735920000003</v>
      </c>
      <c r="I24" s="57">
        <f>H24/$H$85</f>
        <v>1.213352920439676E-2</v>
      </c>
      <c r="J24" s="57">
        <f t="shared" si="2"/>
        <v>0.7802791249820813</v>
      </c>
      <c r="K24" s="63" t="str">
        <f t="shared" si="3"/>
        <v>B</v>
      </c>
    </row>
    <row r="25" spans="1:11" ht="41.4" customHeight="1" x14ac:dyDescent="0.25">
      <c r="A25" s="81" t="s">
        <v>227</v>
      </c>
      <c r="B25" s="82" t="s">
        <v>190</v>
      </c>
      <c r="C25" s="81" t="s">
        <v>1</v>
      </c>
      <c r="D25" s="81">
        <v>10</v>
      </c>
      <c r="E25" s="15">
        <v>370.14</v>
      </c>
      <c r="F25" s="15">
        <f>E25*(1+$H$7)</f>
        <v>463.48930799999999</v>
      </c>
      <c r="G25" s="15">
        <f>D25*E25</f>
        <v>3701.3999999999996</v>
      </c>
      <c r="H25" s="15">
        <f>D25*F25</f>
        <v>4634.8930799999998</v>
      </c>
      <c r="I25" s="57">
        <f>H25/$H$85</f>
        <v>1.1591861622862657E-2</v>
      </c>
      <c r="J25" s="57">
        <f t="shared" si="2"/>
        <v>0.79187098660494393</v>
      </c>
      <c r="K25" s="63" t="str">
        <f t="shared" si="3"/>
        <v>B</v>
      </c>
    </row>
    <row r="26" spans="1:11" ht="38.4" customHeight="1" x14ac:dyDescent="0.25">
      <c r="A26" s="81" t="s">
        <v>169</v>
      </c>
      <c r="B26" s="82" t="s">
        <v>524</v>
      </c>
      <c r="C26" s="81" t="s">
        <v>6</v>
      </c>
      <c r="D26" s="81">
        <v>55</v>
      </c>
      <c r="E26" s="15">
        <v>64.09</v>
      </c>
      <c r="F26" s="15">
        <f>E26*(1+$H$7)</f>
        <v>80.253498000000008</v>
      </c>
      <c r="G26" s="15">
        <f>D26*E26</f>
        <v>3524.9500000000003</v>
      </c>
      <c r="H26" s="15">
        <f>D26*F26</f>
        <v>4413.9423900000002</v>
      </c>
      <c r="I26" s="57">
        <f>H26/$H$85</f>
        <v>1.1039264231779793E-2</v>
      </c>
      <c r="J26" s="57">
        <f t="shared" si="2"/>
        <v>0.80291025083672374</v>
      </c>
      <c r="K26" s="63" t="str">
        <f t="shared" si="3"/>
        <v>B</v>
      </c>
    </row>
    <row r="27" spans="1:11" ht="51.6" customHeight="1" x14ac:dyDescent="0.25">
      <c r="A27" s="81" t="s">
        <v>186</v>
      </c>
      <c r="B27" s="82" t="s">
        <v>235</v>
      </c>
      <c r="C27" s="81" t="s">
        <v>1</v>
      </c>
      <c r="D27" s="81">
        <v>11</v>
      </c>
      <c r="E27" s="15">
        <v>289.99</v>
      </c>
      <c r="F27" s="15">
        <f>E27*(1+$H$7)</f>
        <v>363.12547799999999</v>
      </c>
      <c r="G27" s="15">
        <f>D27*E27</f>
        <v>3189.8900000000003</v>
      </c>
      <c r="H27" s="15">
        <f>D27*F27</f>
        <v>3994.3802579999997</v>
      </c>
      <c r="I27" s="57">
        <f>H27/$H$85</f>
        <v>9.9899398800868209E-3</v>
      </c>
      <c r="J27" s="57">
        <f t="shared" si="2"/>
        <v>0.81290019071681052</v>
      </c>
      <c r="K27" s="63" t="str">
        <f t="shared" si="3"/>
        <v>B</v>
      </c>
    </row>
    <row r="28" spans="1:11" ht="25.2" customHeight="1" x14ac:dyDescent="0.25">
      <c r="A28" s="81" t="s">
        <v>588</v>
      </c>
      <c r="B28" s="82" t="s">
        <v>596</v>
      </c>
      <c r="C28" s="81" t="s">
        <v>8</v>
      </c>
      <c r="D28" s="81">
        <v>1279.1600000000001</v>
      </c>
      <c r="E28" s="15">
        <v>2.4341204065676312</v>
      </c>
      <c r="F28" s="15">
        <f>E28*(1+$H$7)</f>
        <v>3.0480055731039877</v>
      </c>
      <c r="G28" s="15">
        <f>D28*E28</f>
        <v>3113.6294592650511</v>
      </c>
      <c r="H28" s="15">
        <f>D28*F28</f>
        <v>3898.886808891697</v>
      </c>
      <c r="I28" s="57">
        <f>H28/$H$85</f>
        <v>9.7511108868723068E-3</v>
      </c>
      <c r="J28" s="57">
        <f t="shared" si="2"/>
        <v>0.82265130160368283</v>
      </c>
      <c r="K28" s="63" t="str">
        <f t="shared" si="3"/>
        <v>B</v>
      </c>
    </row>
    <row r="29" spans="1:11" ht="54" customHeight="1" x14ac:dyDescent="0.25">
      <c r="A29" s="81" t="s">
        <v>10</v>
      </c>
      <c r="B29" s="82" t="s">
        <v>243</v>
      </c>
      <c r="C29" s="81" t="s">
        <v>6</v>
      </c>
      <c r="D29" s="81">
        <v>78.87</v>
      </c>
      <c r="E29" s="15">
        <v>37.450000000000003</v>
      </c>
      <c r="F29" s="15">
        <f>E29*(1+$H$7)</f>
        <v>46.894890000000004</v>
      </c>
      <c r="G29" s="15">
        <f>D29*E29</f>
        <v>2953.6815000000006</v>
      </c>
      <c r="H29" s="15">
        <f>D29*F29</f>
        <v>3698.5999743000007</v>
      </c>
      <c r="I29" s="57">
        <f>H29/$H$85</f>
        <v>9.2501937715484452E-3</v>
      </c>
      <c r="J29" s="57">
        <f t="shared" si="2"/>
        <v>0.83190149537523128</v>
      </c>
      <c r="K29" s="63" t="str">
        <f t="shared" si="3"/>
        <v>B</v>
      </c>
    </row>
    <row r="30" spans="1:11" ht="38.4" customHeight="1" x14ac:dyDescent="0.25">
      <c r="A30" s="81" t="s">
        <v>102</v>
      </c>
      <c r="B30" s="82" t="s">
        <v>177</v>
      </c>
      <c r="C30" s="79" t="s">
        <v>6</v>
      </c>
      <c r="D30" s="11">
        <v>138.79</v>
      </c>
      <c r="E30" s="7">
        <v>18.809999999999999</v>
      </c>
      <c r="F30" s="15">
        <f>E30*(1+$H$7)</f>
        <v>23.553881999999998</v>
      </c>
      <c r="G30" s="15">
        <f>D30*E30</f>
        <v>2610.6398999999997</v>
      </c>
      <c r="H30" s="15">
        <f>D30*F30</f>
        <v>3269.0432827799996</v>
      </c>
      <c r="I30" s="57">
        <f>H30/$H$85</f>
        <v>8.1758730393699693E-3</v>
      </c>
      <c r="J30" s="57">
        <f t="shared" si="2"/>
        <v>0.84007736841460123</v>
      </c>
      <c r="K30" s="63" t="str">
        <f t="shared" si="3"/>
        <v>B</v>
      </c>
    </row>
    <row r="31" spans="1:11" ht="51" customHeight="1" x14ac:dyDescent="0.25">
      <c r="A31" s="81" t="s">
        <v>527</v>
      </c>
      <c r="B31" s="82" t="s">
        <v>531</v>
      </c>
      <c r="C31" s="81" t="s">
        <v>6</v>
      </c>
      <c r="D31" s="81">
        <v>54.74</v>
      </c>
      <c r="E31" s="15">
        <v>44.91</v>
      </c>
      <c r="F31" s="15">
        <f>E31*(1+$H$7)</f>
        <v>56.236301999999995</v>
      </c>
      <c r="G31" s="15">
        <f>D31*E31</f>
        <v>2458.3733999999999</v>
      </c>
      <c r="H31" s="15">
        <f>D31*F31</f>
        <v>3078.3751714799996</v>
      </c>
      <c r="I31" s="57">
        <f>H31/$H$85</f>
        <v>7.699012338608739E-3</v>
      </c>
      <c r="J31" s="57">
        <f t="shared" si="2"/>
        <v>0.84777638075320993</v>
      </c>
      <c r="K31" s="63" t="str">
        <f t="shared" si="3"/>
        <v>B</v>
      </c>
    </row>
    <row r="32" spans="1:11" ht="52.8" customHeight="1" x14ac:dyDescent="0.25">
      <c r="A32" s="81" t="s">
        <v>541</v>
      </c>
      <c r="B32" s="82" t="s">
        <v>499</v>
      </c>
      <c r="C32" s="81" t="s">
        <v>1</v>
      </c>
      <c r="D32" s="81">
        <v>13</v>
      </c>
      <c r="E32" s="15">
        <v>185.49</v>
      </c>
      <c r="F32" s="15">
        <f>E32*(1+$H$7)</f>
        <v>232.270578</v>
      </c>
      <c r="G32" s="15">
        <f>D32*E32</f>
        <v>2411.37</v>
      </c>
      <c r="H32" s="15">
        <f>D32*F32</f>
        <v>3019.5175140000001</v>
      </c>
      <c r="I32" s="57">
        <f>H32/$H$85</f>
        <v>7.551809413065956E-3</v>
      </c>
      <c r="J32" s="57">
        <f t="shared" si="2"/>
        <v>0.85532819016627593</v>
      </c>
      <c r="K32" s="63" t="str">
        <f t="shared" si="3"/>
        <v>B</v>
      </c>
    </row>
    <row r="33" spans="1:11" ht="42" customHeight="1" x14ac:dyDescent="0.25">
      <c r="A33" s="81" t="s">
        <v>226</v>
      </c>
      <c r="B33" s="82" t="s">
        <v>173</v>
      </c>
      <c r="C33" s="81" t="s">
        <v>1</v>
      </c>
      <c r="D33" s="81">
        <v>42</v>
      </c>
      <c r="E33" s="15">
        <v>53.44</v>
      </c>
      <c r="F33" s="15">
        <f>E33*(1+$H$7)</f>
        <v>66.917568000000003</v>
      </c>
      <c r="G33" s="15">
        <f>D33*E33</f>
        <v>2244.48</v>
      </c>
      <c r="H33" s="15">
        <f>D33*F33</f>
        <v>2810.5378559999999</v>
      </c>
      <c r="I33" s="57">
        <f>H33/$H$85</f>
        <v>7.029151557595174E-3</v>
      </c>
      <c r="J33" s="57">
        <f t="shared" si="2"/>
        <v>0.86235734172387113</v>
      </c>
      <c r="K33" s="63" t="str">
        <f t="shared" si="3"/>
        <v>B</v>
      </c>
    </row>
    <row r="34" spans="1:11" ht="27" customHeight="1" x14ac:dyDescent="0.25">
      <c r="A34" s="81" t="s">
        <v>496</v>
      </c>
      <c r="B34" s="82" t="s">
        <v>532</v>
      </c>
      <c r="C34" s="81" t="s">
        <v>1</v>
      </c>
      <c r="D34" s="81">
        <v>8</v>
      </c>
      <c r="E34" s="15">
        <v>279.89999999999998</v>
      </c>
      <c r="F34" s="15">
        <f>E34*(1+$H$7)</f>
        <v>350.49077999999997</v>
      </c>
      <c r="G34" s="15">
        <f>D34*E34</f>
        <v>2239.1999999999998</v>
      </c>
      <c r="H34" s="15">
        <f>D34*F34</f>
        <v>2803.9262399999998</v>
      </c>
      <c r="I34" s="57">
        <f>H34/$H$85</f>
        <v>7.0126159144956127E-3</v>
      </c>
      <c r="J34" s="57">
        <f t="shared" si="2"/>
        <v>0.86936995763836677</v>
      </c>
      <c r="K34" s="63" t="str">
        <f t="shared" si="3"/>
        <v>B</v>
      </c>
    </row>
    <row r="35" spans="1:11" ht="37.799999999999997" customHeight="1" x14ac:dyDescent="0.25">
      <c r="A35" s="81" t="s">
        <v>269</v>
      </c>
      <c r="B35" s="82" t="s">
        <v>183</v>
      </c>
      <c r="C35" s="81" t="s">
        <v>5</v>
      </c>
      <c r="D35" s="81">
        <v>13.33</v>
      </c>
      <c r="E35" s="15">
        <v>154.12</v>
      </c>
      <c r="F35" s="15">
        <f>E35*(1+$H$7)</f>
        <v>192.98906400000001</v>
      </c>
      <c r="G35" s="15">
        <f>D35*E35</f>
        <v>2054.4196000000002</v>
      </c>
      <c r="H35" s="15">
        <f>D35*F35</f>
        <v>2572.54422312</v>
      </c>
      <c r="I35" s="57">
        <f>H35/$H$85</f>
        <v>6.4339297883224868E-3</v>
      </c>
      <c r="J35" s="57">
        <f t="shared" si="2"/>
        <v>0.87580388742668924</v>
      </c>
      <c r="K35" s="63" t="str">
        <f t="shared" si="3"/>
        <v>B</v>
      </c>
    </row>
    <row r="36" spans="1:11" ht="60" customHeight="1" x14ac:dyDescent="0.25">
      <c r="A36" s="81" t="s">
        <v>551</v>
      </c>
      <c r="B36" s="82" t="s">
        <v>573</v>
      </c>
      <c r="C36" s="81" t="s">
        <v>8</v>
      </c>
      <c r="D36" s="81">
        <v>152</v>
      </c>
      <c r="E36" s="15">
        <v>12.850849999999999</v>
      </c>
      <c r="F36" s="15">
        <f>E36*(1+$H$7)</f>
        <v>16.091834369999997</v>
      </c>
      <c r="G36" s="15">
        <f>D36*E36</f>
        <v>1953.3291999999999</v>
      </c>
      <c r="H36" s="15">
        <f>D36*F36</f>
        <v>2445.9588242399996</v>
      </c>
      <c r="I36" s="57">
        <f>H36/$H$85</f>
        <v>6.1173398687785737E-3</v>
      </c>
      <c r="J36" s="57">
        <f t="shared" si="2"/>
        <v>0.88192122729546785</v>
      </c>
      <c r="K36" s="63" t="str">
        <f t="shared" si="3"/>
        <v>B</v>
      </c>
    </row>
    <row r="37" spans="1:11" ht="40.200000000000003" customHeight="1" x14ac:dyDescent="0.25">
      <c r="A37" s="81" t="s">
        <v>3</v>
      </c>
      <c r="B37" s="82" t="s">
        <v>144</v>
      </c>
      <c r="C37" s="79" t="s">
        <v>6</v>
      </c>
      <c r="D37" s="11">
        <v>8</v>
      </c>
      <c r="E37" s="7">
        <v>225</v>
      </c>
      <c r="F37" s="15">
        <f>E37*(1+$H$7)</f>
        <v>281.745</v>
      </c>
      <c r="G37" s="15">
        <f>D37*E37</f>
        <v>1800</v>
      </c>
      <c r="H37" s="15">
        <f>D37*F37</f>
        <v>2253.96</v>
      </c>
      <c r="I37" s="57">
        <f>H37/$H$85</f>
        <v>5.6371510566684997E-3</v>
      </c>
      <c r="J37" s="57">
        <f t="shared" si="2"/>
        <v>0.88755837835213636</v>
      </c>
      <c r="K37" s="63" t="str">
        <f t="shared" si="3"/>
        <v>B</v>
      </c>
    </row>
    <row r="38" spans="1:11" ht="39" customHeight="1" x14ac:dyDescent="0.25">
      <c r="A38" s="81" t="s">
        <v>515</v>
      </c>
      <c r="B38" s="82" t="s">
        <v>513</v>
      </c>
      <c r="C38" s="81" t="s">
        <v>6</v>
      </c>
      <c r="D38" s="81">
        <v>36.729999999999997</v>
      </c>
      <c r="E38" s="15">
        <v>46.38</v>
      </c>
      <c r="F38" s="15">
        <f>E38*(1+$H$7)</f>
        <v>58.077036</v>
      </c>
      <c r="G38" s="15">
        <f>D38*E38</f>
        <v>1703.5373999999999</v>
      </c>
      <c r="H38" s="15">
        <f>D38*F38</f>
        <v>2133.1695322799997</v>
      </c>
      <c r="I38" s="57">
        <f>H38/$H$85</f>
        <v>5.3350542524912819E-3</v>
      </c>
      <c r="J38" s="57">
        <f t="shared" si="2"/>
        <v>0.89289343260462761</v>
      </c>
      <c r="K38" s="63" t="str">
        <f t="shared" si="3"/>
        <v>B</v>
      </c>
    </row>
    <row r="39" spans="1:11" ht="67.2" customHeight="1" x14ac:dyDescent="0.25">
      <c r="A39" s="81" t="s">
        <v>168</v>
      </c>
      <c r="B39" s="82" t="s">
        <v>156</v>
      </c>
      <c r="C39" s="81" t="s">
        <v>8</v>
      </c>
      <c r="D39" s="81">
        <v>30.16</v>
      </c>
      <c r="E39" s="15">
        <v>52.15</v>
      </c>
      <c r="F39" s="15">
        <f>E39*(1+$H$7)</f>
        <v>65.302229999999994</v>
      </c>
      <c r="G39" s="15">
        <f>D39*E39</f>
        <v>1572.8440000000001</v>
      </c>
      <c r="H39" s="15">
        <f>D39*F39</f>
        <v>1969.5152567999999</v>
      </c>
      <c r="I39" s="57">
        <f>H39/$H$85</f>
        <v>4.9257551203192827E-3</v>
      </c>
      <c r="J39" s="57">
        <f t="shared" si="2"/>
        <v>0.89781918772494684</v>
      </c>
      <c r="K39" s="63" t="str">
        <f t="shared" si="3"/>
        <v>B</v>
      </c>
    </row>
    <row r="40" spans="1:11" ht="42.6" customHeight="1" x14ac:dyDescent="0.25">
      <c r="A40" s="81" t="s">
        <v>202</v>
      </c>
      <c r="B40" s="82" t="s">
        <v>529</v>
      </c>
      <c r="C40" s="81" t="s">
        <v>6</v>
      </c>
      <c r="D40" s="81">
        <v>54.74</v>
      </c>
      <c r="E40" s="15">
        <v>26.9</v>
      </c>
      <c r="F40" s="15">
        <f>E40*(1+$H$7)</f>
        <v>33.684179999999998</v>
      </c>
      <c r="G40" s="15">
        <f>D40*E40</f>
        <v>1472.5060000000001</v>
      </c>
      <c r="H40" s="15">
        <f>D40*F40</f>
        <v>1843.8720131999999</v>
      </c>
      <c r="I40" s="57">
        <f>H40/$H$85</f>
        <v>4.6115215299170585E-3</v>
      </c>
      <c r="J40" s="57">
        <f t="shared" si="2"/>
        <v>0.90243070925486391</v>
      </c>
      <c r="K40" s="90" t="str">
        <f t="shared" si="3"/>
        <v>C</v>
      </c>
    </row>
    <row r="41" spans="1:11" ht="36.6" customHeight="1" x14ac:dyDescent="0.25">
      <c r="A41" s="81" t="s">
        <v>552</v>
      </c>
      <c r="B41" s="82" t="s">
        <v>575</v>
      </c>
      <c r="C41" s="81" t="s">
        <v>8</v>
      </c>
      <c r="D41" s="81">
        <v>152</v>
      </c>
      <c r="E41" s="15">
        <v>9.61</v>
      </c>
      <c r="F41" s="15">
        <f>E41*(1+$H$7)</f>
        <v>12.033641999999999</v>
      </c>
      <c r="G41" s="15">
        <f>D41*E41</f>
        <v>1460.7199999999998</v>
      </c>
      <c r="H41" s="15">
        <f>D41*F41</f>
        <v>1829.1135839999997</v>
      </c>
      <c r="I41" s="57">
        <f>H41/$H$85</f>
        <v>4.5746107174982273E-3</v>
      </c>
      <c r="J41" s="57">
        <f t="shared" si="2"/>
        <v>0.90700531997236211</v>
      </c>
      <c r="K41" s="90" t="str">
        <f t="shared" si="3"/>
        <v>C</v>
      </c>
    </row>
    <row r="42" spans="1:11" ht="54.6" customHeight="1" x14ac:dyDescent="0.25">
      <c r="A42" s="81" t="s">
        <v>187</v>
      </c>
      <c r="B42" s="82" t="s">
        <v>233</v>
      </c>
      <c r="C42" s="81" t="s">
        <v>1</v>
      </c>
      <c r="D42" s="81">
        <v>4</v>
      </c>
      <c r="E42" s="15">
        <v>361.6</v>
      </c>
      <c r="F42" s="15">
        <f>E42*(1+$H$7)</f>
        <v>452.79552000000001</v>
      </c>
      <c r="G42" s="15">
        <f>D42*E42</f>
        <v>1446.4</v>
      </c>
      <c r="H42" s="15">
        <f>D42*F42</f>
        <v>1811.18208</v>
      </c>
      <c r="I42" s="57">
        <f>H42/$H$85</f>
        <v>4.5297640490918429E-3</v>
      </c>
      <c r="J42" s="57">
        <f t="shared" si="2"/>
        <v>0.911535084021454</v>
      </c>
      <c r="K42" s="90" t="str">
        <f t="shared" si="3"/>
        <v>C</v>
      </c>
    </row>
    <row r="43" spans="1:11" ht="54.6" customHeight="1" x14ac:dyDescent="0.25">
      <c r="A43" s="81" t="s">
        <v>571</v>
      </c>
      <c r="B43" s="82" t="s">
        <v>578</v>
      </c>
      <c r="C43" s="81" t="s">
        <v>550</v>
      </c>
      <c r="D43" s="81">
        <v>6</v>
      </c>
      <c r="E43" s="15">
        <v>236.83</v>
      </c>
      <c r="F43" s="15">
        <f>E43*(1+$H$7)</f>
        <v>296.55852600000003</v>
      </c>
      <c r="G43" s="15">
        <f>D43*E43</f>
        <v>1420.98</v>
      </c>
      <c r="H43" s="15">
        <f>D43*F43</f>
        <v>1779.3511560000002</v>
      </c>
      <c r="I43" s="57">
        <f>H43/$H$85</f>
        <v>4.4501549491693364E-3</v>
      </c>
      <c r="J43" s="57">
        <f t="shared" si="2"/>
        <v>0.91598523897062334</v>
      </c>
      <c r="K43" s="90" t="str">
        <f t="shared" si="3"/>
        <v>C</v>
      </c>
    </row>
    <row r="44" spans="1:11" ht="55.2" customHeight="1" x14ac:dyDescent="0.25">
      <c r="A44" s="81" t="s">
        <v>224</v>
      </c>
      <c r="B44" s="82" t="s">
        <v>288</v>
      </c>
      <c r="C44" s="81" t="s">
        <v>1</v>
      </c>
      <c r="D44" s="81">
        <v>5</v>
      </c>
      <c r="E44" s="15">
        <v>280.8</v>
      </c>
      <c r="F44" s="15">
        <f>E44*(1+$H$7)</f>
        <v>351.61776000000003</v>
      </c>
      <c r="G44" s="15">
        <f>D44*E44</f>
        <v>1404</v>
      </c>
      <c r="H44" s="15">
        <f>D44*F44</f>
        <v>1758.0888000000002</v>
      </c>
      <c r="I44" s="57">
        <f>H44/$H$85</f>
        <v>4.39697782420143E-3</v>
      </c>
      <c r="J44" s="57">
        <f t="shared" si="2"/>
        <v>0.92038221679482479</v>
      </c>
      <c r="K44" s="90" t="str">
        <f t="shared" si="3"/>
        <v>C</v>
      </c>
    </row>
    <row r="45" spans="1:11" ht="55.8" customHeight="1" x14ac:dyDescent="0.25">
      <c r="A45" s="81" t="s">
        <v>214</v>
      </c>
      <c r="B45" s="82" t="s">
        <v>540</v>
      </c>
      <c r="C45" s="81" t="s">
        <v>1</v>
      </c>
      <c r="D45" s="81">
        <v>1</v>
      </c>
      <c r="E45" s="15">
        <v>1402.86</v>
      </c>
      <c r="F45" s="15">
        <f>E45*(1+$H$7)</f>
        <v>1756.6612919999998</v>
      </c>
      <c r="G45" s="15">
        <f>D45*E45</f>
        <v>1402.86</v>
      </c>
      <c r="H45" s="15">
        <f>D45*F45</f>
        <v>1756.6612919999998</v>
      </c>
      <c r="I45" s="57">
        <f>H45/$H$85</f>
        <v>4.3934076285322057E-3</v>
      </c>
      <c r="J45" s="57">
        <f t="shared" si="2"/>
        <v>0.92477562442335703</v>
      </c>
      <c r="K45" s="90" t="str">
        <f t="shared" si="3"/>
        <v>C</v>
      </c>
    </row>
    <row r="46" spans="1:11" ht="37.799999999999997" customHeight="1" x14ac:dyDescent="0.25">
      <c r="A46" s="81" t="s">
        <v>211</v>
      </c>
      <c r="B46" s="82" t="s">
        <v>284</v>
      </c>
      <c r="C46" s="81" t="s">
        <v>1</v>
      </c>
      <c r="D46" s="81">
        <v>4</v>
      </c>
      <c r="E46" s="15">
        <v>347.22</v>
      </c>
      <c r="F46" s="15">
        <f>E46*(1+$H$7)</f>
        <v>434.78888400000005</v>
      </c>
      <c r="G46" s="15">
        <f>D46*E46</f>
        <v>1388.88</v>
      </c>
      <c r="H46" s="15">
        <f>D46*F46</f>
        <v>1739.1555360000002</v>
      </c>
      <c r="I46" s="57">
        <f>H46/$H$85</f>
        <v>4.3496257553254144E-3</v>
      </c>
      <c r="J46" s="57">
        <f t="shared" si="2"/>
        <v>0.92912525017868242</v>
      </c>
      <c r="K46" s="90" t="str">
        <f t="shared" si="3"/>
        <v>C</v>
      </c>
    </row>
    <row r="47" spans="1:11" ht="52.8" customHeight="1" x14ac:dyDescent="0.25">
      <c r="A47" s="81" t="s">
        <v>254</v>
      </c>
      <c r="B47" s="82" t="s">
        <v>290</v>
      </c>
      <c r="C47" s="81" t="s">
        <v>1</v>
      </c>
      <c r="D47" s="81">
        <v>2</v>
      </c>
      <c r="E47" s="15">
        <v>679.59</v>
      </c>
      <c r="F47" s="15">
        <f>E47*(1+$H$7)</f>
        <v>850.98259800000005</v>
      </c>
      <c r="G47" s="15">
        <f>D47*E47</f>
        <v>1359.18</v>
      </c>
      <c r="H47" s="15">
        <f>D47*F47</f>
        <v>1701.9651960000001</v>
      </c>
      <c r="I47" s="57">
        <f>H47/$H$85</f>
        <v>4.2566127628903844E-3</v>
      </c>
      <c r="J47" s="57">
        <f t="shared" si="2"/>
        <v>0.93338186294157277</v>
      </c>
      <c r="K47" s="90" t="str">
        <f t="shared" si="3"/>
        <v>C</v>
      </c>
    </row>
    <row r="48" spans="1:11" ht="36.6" customHeight="1" x14ac:dyDescent="0.25">
      <c r="A48" s="81" t="s">
        <v>313</v>
      </c>
      <c r="B48" s="82" t="s">
        <v>300</v>
      </c>
      <c r="C48" s="81" t="s">
        <v>1</v>
      </c>
      <c r="D48" s="81">
        <v>2</v>
      </c>
      <c r="E48" s="15">
        <v>674.75</v>
      </c>
      <c r="F48" s="15">
        <f>E48*(1+$H$7)</f>
        <v>844.92195000000004</v>
      </c>
      <c r="G48" s="15">
        <f>D48*E48</f>
        <v>1349.5</v>
      </c>
      <c r="H48" s="15">
        <f>D48*F48</f>
        <v>1689.8439000000001</v>
      </c>
      <c r="I48" s="57">
        <f>H48/$H$85</f>
        <v>4.2262974172078555E-3</v>
      </c>
      <c r="J48" s="57">
        <f t="shared" si="2"/>
        <v>0.93760816035878058</v>
      </c>
      <c r="K48" s="90" t="str">
        <f t="shared" si="3"/>
        <v>C</v>
      </c>
    </row>
    <row r="49" spans="1:11" ht="53.4" customHeight="1" x14ac:dyDescent="0.25">
      <c r="A49" s="81" t="s">
        <v>148</v>
      </c>
      <c r="B49" s="82" t="s">
        <v>406</v>
      </c>
      <c r="C49" s="81" t="s">
        <v>6</v>
      </c>
      <c r="D49" s="81">
        <v>63.96</v>
      </c>
      <c r="E49" s="15">
        <v>20.66</v>
      </c>
      <c r="F49" s="15">
        <f>E49*(1+$H$7)</f>
        <v>25.870452</v>
      </c>
      <c r="G49" s="15">
        <f>D49*E49</f>
        <v>1321.4136000000001</v>
      </c>
      <c r="H49" s="15">
        <f>D49*F49</f>
        <v>1654.6741099200001</v>
      </c>
      <c r="I49" s="57">
        <f>H49/$H$85</f>
        <v>4.1383378175200705E-3</v>
      </c>
      <c r="J49" s="57">
        <f t="shared" si="2"/>
        <v>0.94174649817630063</v>
      </c>
      <c r="K49" s="90" t="str">
        <f t="shared" si="3"/>
        <v>C</v>
      </c>
    </row>
    <row r="50" spans="1:11" ht="57.6" customHeight="1" x14ac:dyDescent="0.25">
      <c r="A50" s="81" t="s">
        <v>311</v>
      </c>
      <c r="B50" s="82" t="s">
        <v>296</v>
      </c>
      <c r="C50" s="81" t="s">
        <v>1</v>
      </c>
      <c r="D50" s="81">
        <v>6</v>
      </c>
      <c r="E50" s="15">
        <v>211.88</v>
      </c>
      <c r="F50" s="15">
        <f>E50*(1+$H$7)</f>
        <v>265.31613599999997</v>
      </c>
      <c r="G50" s="15">
        <f>D50*E50</f>
        <v>1271.28</v>
      </c>
      <c r="H50" s="15">
        <f>D50*F50</f>
        <v>1591.8968159999999</v>
      </c>
      <c r="I50" s="57">
        <f>H50/$H$85</f>
        <v>3.9813318862897389E-3</v>
      </c>
      <c r="J50" s="57">
        <f t="shared" si="2"/>
        <v>0.94572783006259031</v>
      </c>
      <c r="K50" s="90" t="str">
        <f t="shared" si="3"/>
        <v>C</v>
      </c>
    </row>
    <row r="51" spans="1:11" ht="37.799999999999997" customHeight="1" x14ac:dyDescent="0.25">
      <c r="A51" s="81" t="s">
        <v>210</v>
      </c>
      <c r="B51" s="82" t="s">
        <v>282</v>
      </c>
      <c r="C51" s="81" t="s">
        <v>1</v>
      </c>
      <c r="D51" s="81">
        <v>4</v>
      </c>
      <c r="E51" s="15">
        <v>316.13</v>
      </c>
      <c r="F51" s="15">
        <f>E51*(1+$H$7)</f>
        <v>395.85798599999998</v>
      </c>
      <c r="G51" s="15">
        <f>D51*E51</f>
        <v>1264.52</v>
      </c>
      <c r="H51" s="15">
        <f>D51*F51</f>
        <v>1583.4319439999999</v>
      </c>
      <c r="I51" s="57">
        <f>H51/$H$85</f>
        <v>3.9601612523213611E-3</v>
      </c>
      <c r="J51" s="57">
        <f t="shared" si="2"/>
        <v>0.94968799131491166</v>
      </c>
      <c r="K51" s="90" t="str">
        <f t="shared" si="3"/>
        <v>C</v>
      </c>
    </row>
    <row r="52" spans="1:11" ht="25.8" customHeight="1" x14ac:dyDescent="0.25">
      <c r="A52" s="81" t="s">
        <v>518</v>
      </c>
      <c r="B52" s="82" t="s">
        <v>587</v>
      </c>
      <c r="C52" s="81" t="s">
        <v>8</v>
      </c>
      <c r="D52" s="81">
        <v>1279.1600000000001</v>
      </c>
      <c r="E52" s="15">
        <v>0.88788115715402649</v>
      </c>
      <c r="F52" s="15">
        <f>E52*(1+$H$7)</f>
        <v>1.111804784988272</v>
      </c>
      <c r="G52" s="15">
        <f>D52*E52</f>
        <v>1135.7420609851447</v>
      </c>
      <c r="H52" s="15">
        <f>D52*F52</f>
        <v>1422.1762087655979</v>
      </c>
      <c r="I52" s="57">
        <f>H52/$H$85</f>
        <v>3.5568608662140369E-3</v>
      </c>
      <c r="J52" s="57">
        <f t="shared" si="2"/>
        <v>0.95324485218112565</v>
      </c>
      <c r="K52" s="90" t="str">
        <f t="shared" si="3"/>
        <v>C</v>
      </c>
    </row>
    <row r="53" spans="1:11" ht="36.6" customHeight="1" x14ac:dyDescent="0.25">
      <c r="A53" s="81" t="s">
        <v>277</v>
      </c>
      <c r="B53" s="82" t="s">
        <v>218</v>
      </c>
      <c r="C53" s="81" t="s">
        <v>6</v>
      </c>
      <c r="D53" s="81">
        <v>408.74</v>
      </c>
      <c r="E53" s="15">
        <v>2.63</v>
      </c>
      <c r="F53" s="15">
        <f>E53*(1+$H$7)</f>
        <v>3.2932859999999997</v>
      </c>
      <c r="G53" s="15">
        <f>D53*E53</f>
        <v>1074.9862000000001</v>
      </c>
      <c r="H53" s="15">
        <f>D53*F53</f>
        <v>1346.0977196399999</v>
      </c>
      <c r="I53" s="57">
        <f>H53/$H$85</f>
        <v>3.3665886629078083E-3</v>
      </c>
      <c r="J53" s="57">
        <f t="shared" si="2"/>
        <v>0.95661144084403349</v>
      </c>
      <c r="K53" s="90" t="str">
        <f t="shared" si="3"/>
        <v>C</v>
      </c>
    </row>
    <row r="54" spans="1:11" ht="39" customHeight="1" x14ac:dyDescent="0.25">
      <c r="A54" s="81" t="s">
        <v>272</v>
      </c>
      <c r="B54" s="82" t="s">
        <v>544</v>
      </c>
      <c r="C54" s="81" t="s">
        <v>1</v>
      </c>
      <c r="D54" s="81">
        <v>1</v>
      </c>
      <c r="E54" s="15">
        <v>1051.9100000000001</v>
      </c>
      <c r="F54" s="15">
        <f>E54*(1+$H$7)</f>
        <v>1317.2017020000001</v>
      </c>
      <c r="G54" s="15">
        <f>D54*E54</f>
        <v>1051.9100000000001</v>
      </c>
      <c r="H54" s="15">
        <f>D54*F54</f>
        <v>1317.2017020000001</v>
      </c>
      <c r="I54" s="57">
        <f>H54/$H$85</f>
        <v>3.2943197600112011E-3</v>
      </c>
      <c r="J54" s="57">
        <f t="shared" si="2"/>
        <v>0.95990576060404464</v>
      </c>
      <c r="K54" s="90" t="str">
        <f t="shared" si="3"/>
        <v>C</v>
      </c>
    </row>
    <row r="55" spans="1:11" ht="36" customHeight="1" x14ac:dyDescent="0.25">
      <c r="A55" s="81" t="s">
        <v>14</v>
      </c>
      <c r="B55" s="82" t="s">
        <v>195</v>
      </c>
      <c r="C55" s="81" t="s">
        <v>8</v>
      </c>
      <c r="D55" s="81">
        <v>109.3</v>
      </c>
      <c r="E55" s="15">
        <v>9</v>
      </c>
      <c r="F55" s="15">
        <f>E55*(1+$H$7)</f>
        <v>11.2698</v>
      </c>
      <c r="G55" s="15">
        <f>D55*E55</f>
        <v>983.69999999999993</v>
      </c>
      <c r="H55" s="15">
        <f>D55*F55</f>
        <v>1231.7891399999999</v>
      </c>
      <c r="I55" s="57">
        <f>H55/$H$85</f>
        <v>3.0807030524693346E-3</v>
      </c>
      <c r="J55" s="57">
        <f t="shared" si="2"/>
        <v>0.96298646365651397</v>
      </c>
      <c r="K55" s="90" t="str">
        <f t="shared" si="3"/>
        <v>C</v>
      </c>
    </row>
    <row r="56" spans="1:11" ht="39.6" customHeight="1" x14ac:dyDescent="0.25">
      <c r="A56" s="81" t="s">
        <v>422</v>
      </c>
      <c r="B56" s="82" t="s">
        <v>420</v>
      </c>
      <c r="C56" s="81" t="s">
        <v>6</v>
      </c>
      <c r="D56" s="81">
        <v>54.74</v>
      </c>
      <c r="E56" s="15">
        <v>16.190000000000001</v>
      </c>
      <c r="F56" s="15">
        <f>E56*(1+$H$7)</f>
        <v>20.273118</v>
      </c>
      <c r="G56" s="15">
        <f>D56*E56</f>
        <v>886.24060000000009</v>
      </c>
      <c r="H56" s="15">
        <f>D56*F56</f>
        <v>1109.7504793200001</v>
      </c>
      <c r="I56" s="57">
        <f>H56/$H$85</f>
        <v>2.7754845193069585E-3</v>
      </c>
      <c r="J56" s="57">
        <f t="shared" si="2"/>
        <v>0.96576194817582095</v>
      </c>
      <c r="K56" s="90" t="str">
        <f t="shared" si="3"/>
        <v>C</v>
      </c>
    </row>
    <row r="57" spans="1:11" ht="22.8" customHeight="1" x14ac:dyDescent="0.25">
      <c r="A57" s="81" t="s">
        <v>206</v>
      </c>
      <c r="B57" s="82" t="s">
        <v>279</v>
      </c>
      <c r="C57" s="81" t="s">
        <v>280</v>
      </c>
      <c r="D57" s="81">
        <v>2</v>
      </c>
      <c r="E57" s="15">
        <v>429.99</v>
      </c>
      <c r="F57" s="15">
        <f>E57*(1+$H$7)</f>
        <v>538.43347800000004</v>
      </c>
      <c r="G57" s="15">
        <f>D57*E57</f>
        <v>859.98</v>
      </c>
      <c r="H57" s="15">
        <f>D57*F57</f>
        <v>1076.8669560000001</v>
      </c>
      <c r="I57" s="57">
        <f>H57/$H$85</f>
        <v>2.6932428698409868E-3</v>
      </c>
      <c r="J57" s="57">
        <f t="shared" si="2"/>
        <v>0.96845519104566191</v>
      </c>
      <c r="K57" s="90" t="str">
        <f t="shared" si="3"/>
        <v>C</v>
      </c>
    </row>
    <row r="58" spans="1:11" ht="41.4" x14ac:dyDescent="0.25">
      <c r="A58" s="81" t="s">
        <v>576</v>
      </c>
      <c r="B58" s="82" t="s">
        <v>581</v>
      </c>
      <c r="C58" s="81" t="s">
        <v>8</v>
      </c>
      <c r="D58" s="81">
        <v>100</v>
      </c>
      <c r="E58" s="15">
        <v>8.2574499999999986</v>
      </c>
      <c r="F58" s="15">
        <f>E58*(1+$H$7)</f>
        <v>10.339978889999998</v>
      </c>
      <c r="G58" s="15">
        <f>D58*E58</f>
        <v>825.74499999999989</v>
      </c>
      <c r="H58" s="15">
        <f>D58*F58</f>
        <v>1033.9978889999998</v>
      </c>
      <c r="I58" s="57">
        <f>H58/$H$85</f>
        <v>2.5860273884937383E-3</v>
      </c>
      <c r="J58" s="57">
        <f t="shared" si="2"/>
        <v>0.9710412184341557</v>
      </c>
      <c r="K58" s="90" t="str">
        <f t="shared" si="3"/>
        <v>C</v>
      </c>
    </row>
    <row r="59" spans="1:11" ht="42" customHeight="1" x14ac:dyDescent="0.25">
      <c r="A59" s="81" t="s">
        <v>228</v>
      </c>
      <c r="B59" s="82" t="s">
        <v>201</v>
      </c>
      <c r="C59" s="81" t="s">
        <v>1</v>
      </c>
      <c r="D59" s="81">
        <v>2</v>
      </c>
      <c r="E59" s="15">
        <v>404.98</v>
      </c>
      <c r="F59" s="15">
        <f>E59*(1+$H$7)</f>
        <v>507.11595600000004</v>
      </c>
      <c r="G59" s="15">
        <f>D59*E59</f>
        <v>809.96</v>
      </c>
      <c r="H59" s="15">
        <f>D59*F59</f>
        <v>1014.2319120000001</v>
      </c>
      <c r="I59" s="57">
        <f>H59/$H$85</f>
        <v>2.5365927054773435E-3</v>
      </c>
      <c r="J59" s="57">
        <f t="shared" si="2"/>
        <v>0.97357781113963304</v>
      </c>
      <c r="K59" s="90" t="str">
        <f t="shared" si="3"/>
        <v>C</v>
      </c>
    </row>
    <row r="60" spans="1:11" ht="36.6" customHeight="1" x14ac:dyDescent="0.25">
      <c r="A60" s="81" t="s">
        <v>268</v>
      </c>
      <c r="B60" s="82" t="s">
        <v>193</v>
      </c>
      <c r="C60" s="81" t="s">
        <v>1</v>
      </c>
      <c r="D60" s="81">
        <v>10</v>
      </c>
      <c r="E60" s="15">
        <v>80.7</v>
      </c>
      <c r="F60" s="15">
        <f>E60*(1+$H$7)</f>
        <v>101.05254000000001</v>
      </c>
      <c r="G60" s="15">
        <f>D60*E60</f>
        <v>807</v>
      </c>
      <c r="H60" s="15">
        <f>D60*F60</f>
        <v>1010.5254000000001</v>
      </c>
      <c r="I60" s="57">
        <f>H60/$H$85</f>
        <v>2.5273227237397108E-3</v>
      </c>
      <c r="J60" s="57">
        <f t="shared" si="2"/>
        <v>0.97610513386337272</v>
      </c>
      <c r="K60" s="90" t="str">
        <f t="shared" si="3"/>
        <v>C</v>
      </c>
    </row>
    <row r="61" spans="1:11" ht="45.6" customHeight="1" x14ac:dyDescent="0.25">
      <c r="A61" s="81" t="s">
        <v>189</v>
      </c>
      <c r="B61" s="82" t="s">
        <v>538</v>
      </c>
      <c r="C61" s="81" t="s">
        <v>6</v>
      </c>
      <c r="D61" s="81">
        <v>10</v>
      </c>
      <c r="E61" s="15">
        <v>79.900000000000006</v>
      </c>
      <c r="F61" s="15">
        <f>E61*(1+$H$7)</f>
        <v>100.05078</v>
      </c>
      <c r="G61" s="15">
        <f>D61*E61</f>
        <v>799</v>
      </c>
      <c r="H61" s="15">
        <f>D61*F61</f>
        <v>1000.5078000000001</v>
      </c>
      <c r="I61" s="57">
        <f>H61/$H$85</f>
        <v>2.5022687190434062E-3</v>
      </c>
      <c r="J61" s="57">
        <f t="shared" si="2"/>
        <v>0.97860740258241607</v>
      </c>
      <c r="K61" s="90" t="str">
        <f t="shared" si="3"/>
        <v>C</v>
      </c>
    </row>
    <row r="62" spans="1:11" ht="38.4" customHeight="1" x14ac:dyDescent="0.25">
      <c r="A62" s="81" t="s">
        <v>274</v>
      </c>
      <c r="B62" s="82" t="s">
        <v>522</v>
      </c>
      <c r="C62" s="81" t="s">
        <v>1</v>
      </c>
      <c r="D62" s="81">
        <v>22</v>
      </c>
      <c r="E62" s="15">
        <v>35.69</v>
      </c>
      <c r="F62" s="15">
        <f>E62*(1+$H$7)</f>
        <v>44.691018</v>
      </c>
      <c r="G62" s="15">
        <f>D62*E62</f>
        <v>785.18</v>
      </c>
      <c r="H62" s="15">
        <f>D62*F62</f>
        <v>983.20239600000002</v>
      </c>
      <c r="I62" s="57">
        <f>H62/$H$85</f>
        <v>2.4589879259305403E-3</v>
      </c>
      <c r="J62" s="57">
        <f t="shared" si="2"/>
        <v>0.98106639050834665</v>
      </c>
      <c r="K62" s="90" t="str">
        <f t="shared" si="3"/>
        <v>C</v>
      </c>
    </row>
    <row r="63" spans="1:11" ht="22.8" customHeight="1" x14ac:dyDescent="0.25">
      <c r="A63" s="81" t="s">
        <v>276</v>
      </c>
      <c r="B63" s="82" t="s">
        <v>171</v>
      </c>
      <c r="C63" s="81" t="s">
        <v>1</v>
      </c>
      <c r="D63" s="81">
        <v>1</v>
      </c>
      <c r="E63" s="15">
        <v>678.38</v>
      </c>
      <c r="F63" s="15">
        <f>E63*(1+$H$7)</f>
        <v>849.46743600000002</v>
      </c>
      <c r="G63" s="15">
        <f>D63*E63</f>
        <v>678.38</v>
      </c>
      <c r="H63" s="15">
        <f>D63*F63</f>
        <v>849.46743600000002</v>
      </c>
      <c r="I63" s="57">
        <f>H63/$H$85</f>
        <v>2.1245169632348759E-3</v>
      </c>
      <c r="J63" s="57">
        <f t="shared" si="2"/>
        <v>0.98319090747158155</v>
      </c>
      <c r="K63" s="90" t="str">
        <f t="shared" si="3"/>
        <v>C</v>
      </c>
    </row>
    <row r="64" spans="1:11" ht="37.200000000000003" customHeight="1" x14ac:dyDescent="0.25">
      <c r="A64" s="81" t="s">
        <v>150</v>
      </c>
      <c r="B64" s="82" t="s">
        <v>410</v>
      </c>
      <c r="C64" s="81" t="s">
        <v>6</v>
      </c>
      <c r="D64" s="81">
        <v>46.65</v>
      </c>
      <c r="E64" s="15">
        <v>13.92</v>
      </c>
      <c r="F64" s="15">
        <f>E64*(1+$H$7)</f>
        <v>17.430623999999998</v>
      </c>
      <c r="G64" s="15">
        <f>D64*E64</f>
        <v>649.36799999999994</v>
      </c>
      <c r="H64" s="15">
        <f>D64*F64</f>
        <v>813.13860959999988</v>
      </c>
      <c r="I64" s="57">
        <f>H64/$H$85</f>
        <v>2.0336586152037276E-3</v>
      </c>
      <c r="J64" s="57">
        <f t="shared" si="2"/>
        <v>0.98522456608678532</v>
      </c>
      <c r="K64" s="90" t="str">
        <f t="shared" si="3"/>
        <v>C</v>
      </c>
    </row>
    <row r="65" spans="1:11" ht="33.6" customHeight="1" x14ac:dyDescent="0.25">
      <c r="A65" s="81" t="s">
        <v>310</v>
      </c>
      <c r="B65" s="82" t="s">
        <v>294</v>
      </c>
      <c r="C65" s="81" t="s">
        <v>1</v>
      </c>
      <c r="D65" s="81">
        <v>2</v>
      </c>
      <c r="E65" s="15">
        <v>301.45999999999998</v>
      </c>
      <c r="F65" s="15">
        <f>E65*(1+$H$7)</f>
        <v>377.48821199999998</v>
      </c>
      <c r="G65" s="15">
        <f>D65*E65</f>
        <v>602.91999999999996</v>
      </c>
      <c r="H65" s="15">
        <f>D65*F65</f>
        <v>754.97642399999995</v>
      </c>
      <c r="I65" s="57">
        <f>H65/$H$85</f>
        <v>1.8881950639369842E-3</v>
      </c>
      <c r="J65" s="57">
        <f t="shared" si="2"/>
        <v>0.98711276115072233</v>
      </c>
      <c r="K65" s="90" t="str">
        <f t="shared" si="3"/>
        <v>C</v>
      </c>
    </row>
    <row r="66" spans="1:11" ht="33.6" customHeight="1" x14ac:dyDescent="0.25">
      <c r="A66" s="81" t="s">
        <v>312</v>
      </c>
      <c r="B66" s="82" t="s">
        <v>298</v>
      </c>
      <c r="C66" s="81" t="s">
        <v>1</v>
      </c>
      <c r="D66" s="81">
        <v>8</v>
      </c>
      <c r="E66" s="15">
        <v>70.569999999999993</v>
      </c>
      <c r="F66" s="15">
        <f>E66*(1+$H$7)</f>
        <v>88.367753999999991</v>
      </c>
      <c r="G66" s="15">
        <f>D66*E66</f>
        <v>564.55999999999995</v>
      </c>
      <c r="H66" s="15">
        <f>D66*F66</f>
        <v>706.94203199999993</v>
      </c>
      <c r="I66" s="57">
        <f>H66/$H$85</f>
        <v>1.7680611114182043E-3</v>
      </c>
      <c r="J66" s="57">
        <f t="shared" si="2"/>
        <v>0.98888082226214058</v>
      </c>
      <c r="K66" s="90" t="str">
        <f t="shared" si="3"/>
        <v>C</v>
      </c>
    </row>
    <row r="67" spans="1:11" ht="24.6" customHeight="1" x14ac:dyDescent="0.25">
      <c r="A67" s="81" t="s">
        <v>225</v>
      </c>
      <c r="B67" s="82" t="s">
        <v>157</v>
      </c>
      <c r="C67" s="81" t="s">
        <v>6</v>
      </c>
      <c r="D67" s="81">
        <v>34.61</v>
      </c>
      <c r="E67" s="15">
        <v>12.91</v>
      </c>
      <c r="F67" s="15">
        <f>E67*(1+$H$7)</f>
        <v>16.165901999999999</v>
      </c>
      <c r="G67" s="15">
        <f>D67*E67</f>
        <v>446.81509999999997</v>
      </c>
      <c r="H67" s="15">
        <f>D67*F67</f>
        <v>559.50186822000001</v>
      </c>
      <c r="I67" s="57">
        <f>H67/$H$85</f>
        <v>1.3993134517224675E-3</v>
      </c>
      <c r="J67" s="57">
        <f t="shared" si="2"/>
        <v>0.99028013571386309</v>
      </c>
      <c r="K67" s="90" t="str">
        <f t="shared" si="3"/>
        <v>C</v>
      </c>
    </row>
    <row r="68" spans="1:11" ht="38.4" customHeight="1" x14ac:dyDescent="0.25">
      <c r="A68" s="81" t="s">
        <v>314</v>
      </c>
      <c r="B68" s="82" t="s">
        <v>302</v>
      </c>
      <c r="C68" s="81" t="s">
        <v>1</v>
      </c>
      <c r="D68" s="81">
        <v>4</v>
      </c>
      <c r="E68" s="15">
        <v>97.32</v>
      </c>
      <c r="F68" s="15">
        <f>E68*(1+$H$7)</f>
        <v>121.86410399999998</v>
      </c>
      <c r="G68" s="15">
        <f>D68*E68</f>
        <v>389.28</v>
      </c>
      <c r="H68" s="15">
        <f>D68*F68</f>
        <v>487.45641599999993</v>
      </c>
      <c r="I68" s="57">
        <f>H68/$H$85</f>
        <v>1.2191278685221741E-3</v>
      </c>
      <c r="J68" s="57">
        <f t="shared" si="2"/>
        <v>0.99149926358238527</v>
      </c>
      <c r="K68" s="90" t="str">
        <f t="shared" si="3"/>
        <v>C</v>
      </c>
    </row>
    <row r="69" spans="1:11" ht="22.2" customHeight="1" x14ac:dyDescent="0.25">
      <c r="A69" s="81" t="s">
        <v>223</v>
      </c>
      <c r="B69" s="82" t="s">
        <v>286</v>
      </c>
      <c r="C69" s="81" t="s">
        <v>1</v>
      </c>
      <c r="D69" s="81">
        <v>7</v>
      </c>
      <c r="E69" s="15">
        <v>51.95</v>
      </c>
      <c r="F69" s="15">
        <f>E69*(1+$H$7)</f>
        <v>65.051789999999997</v>
      </c>
      <c r="G69" s="15">
        <f>D69*E69</f>
        <v>363.65000000000003</v>
      </c>
      <c r="H69" s="15">
        <f>D69*F69</f>
        <v>455.36252999999999</v>
      </c>
      <c r="I69" s="57">
        <f>H69/$H$85</f>
        <v>1.1388611009763888E-3</v>
      </c>
      <c r="J69" s="57">
        <f t="shared" si="2"/>
        <v>0.99263812468336166</v>
      </c>
      <c r="K69" s="90" t="str">
        <f t="shared" si="3"/>
        <v>C</v>
      </c>
    </row>
    <row r="70" spans="1:11" ht="35.4" customHeight="1" x14ac:dyDescent="0.25">
      <c r="A70" s="81" t="s">
        <v>459</v>
      </c>
      <c r="B70" s="82" t="s">
        <v>308</v>
      </c>
      <c r="C70" s="81" t="s">
        <v>1</v>
      </c>
      <c r="D70" s="81">
        <v>4</v>
      </c>
      <c r="E70" s="15">
        <v>77.599999999999994</v>
      </c>
      <c r="F70" s="15">
        <f>E70*(1+$H$7)</f>
        <v>97.170719999999989</v>
      </c>
      <c r="G70" s="15">
        <f>D70*E70</f>
        <v>310.39999999999998</v>
      </c>
      <c r="H70" s="15">
        <f>D70*F70</f>
        <v>388.68287999999995</v>
      </c>
      <c r="I70" s="57">
        <f>H70/$H$85</f>
        <v>9.7209538221661228E-4</v>
      </c>
      <c r="J70" s="57">
        <f t="shared" si="2"/>
        <v>0.99361022006557831</v>
      </c>
      <c r="K70" s="90" t="str">
        <f t="shared" si="3"/>
        <v>C</v>
      </c>
    </row>
    <row r="71" spans="1:11" ht="39.6" customHeight="1" x14ac:dyDescent="0.25">
      <c r="A71" s="81" t="s">
        <v>181</v>
      </c>
      <c r="B71" s="82" t="s">
        <v>199</v>
      </c>
      <c r="C71" s="79" t="s">
        <v>6</v>
      </c>
      <c r="D71" s="83">
        <v>34.01</v>
      </c>
      <c r="E71" s="15">
        <v>7.65</v>
      </c>
      <c r="F71" s="15">
        <f>E71*(1+$H$7)</f>
        <v>9.5793300000000006</v>
      </c>
      <c r="G71" s="15">
        <f>D71*E71</f>
        <v>260.17649999999998</v>
      </c>
      <c r="H71" s="15">
        <f>D71*F71</f>
        <v>325.79301329999998</v>
      </c>
      <c r="I71" s="57">
        <f>H71/$H$85</f>
        <v>8.1480790660850655E-4</v>
      </c>
      <c r="J71" s="57">
        <f t="shared" si="2"/>
        <v>0.99442502797218679</v>
      </c>
      <c r="K71" s="90" t="str">
        <f t="shared" si="3"/>
        <v>C</v>
      </c>
    </row>
    <row r="72" spans="1:11" ht="44.4" customHeight="1" x14ac:dyDescent="0.25">
      <c r="A72" s="81" t="s">
        <v>309</v>
      </c>
      <c r="B72" s="82" t="s">
        <v>292</v>
      </c>
      <c r="C72" s="81" t="s">
        <v>1</v>
      </c>
      <c r="D72" s="81">
        <v>7</v>
      </c>
      <c r="E72" s="15">
        <v>33.69</v>
      </c>
      <c r="F72" s="15">
        <f>E72*(1+$H$7)</f>
        <v>42.186617999999996</v>
      </c>
      <c r="G72" s="15">
        <f>D72*E72</f>
        <v>235.82999999999998</v>
      </c>
      <c r="H72" s="15">
        <f>D72*F72</f>
        <v>295.30632599999996</v>
      </c>
      <c r="I72" s="57">
        <f>H72/$H$85</f>
        <v>7.3856074094118447E-4</v>
      </c>
      <c r="J72" s="57">
        <f t="shared" si="2"/>
        <v>0.99516358871312793</v>
      </c>
      <c r="K72" s="90" t="str">
        <f t="shared" si="3"/>
        <v>C</v>
      </c>
    </row>
    <row r="73" spans="1:11" ht="39" customHeight="1" x14ac:dyDescent="0.25">
      <c r="A73" s="81" t="s">
        <v>222</v>
      </c>
      <c r="B73" s="82" t="s">
        <v>457</v>
      </c>
      <c r="C73" s="81" t="s">
        <v>1</v>
      </c>
      <c r="D73" s="81">
        <v>4</v>
      </c>
      <c r="E73" s="15">
        <v>58.64</v>
      </c>
      <c r="F73" s="15">
        <f>E73*(1+$H$7)</f>
        <v>73.429007999999996</v>
      </c>
      <c r="G73" s="15">
        <f>D73*E73</f>
        <v>234.56</v>
      </c>
      <c r="H73" s="15">
        <f>D73*F73</f>
        <v>293.71603199999998</v>
      </c>
      <c r="I73" s="57">
        <f>H73/$H$85</f>
        <v>7.3458341769564622E-4</v>
      </c>
      <c r="J73" s="57">
        <f t="shared" si="2"/>
        <v>0.99589817213082354</v>
      </c>
      <c r="K73" s="90" t="str">
        <f t="shared" si="3"/>
        <v>C</v>
      </c>
    </row>
    <row r="74" spans="1:11" ht="37.200000000000003" customHeight="1" x14ac:dyDescent="0.25">
      <c r="A74" s="81" t="s">
        <v>212</v>
      </c>
      <c r="B74" s="82" t="s">
        <v>453</v>
      </c>
      <c r="C74" s="81" t="s">
        <v>1</v>
      </c>
      <c r="D74" s="81">
        <v>4</v>
      </c>
      <c r="E74" s="15">
        <v>58</v>
      </c>
      <c r="F74" s="15">
        <f>E74*(1+$H$7)</f>
        <v>72.627600000000001</v>
      </c>
      <c r="G74" s="15">
        <f>D74*E74</f>
        <v>232</v>
      </c>
      <c r="H74" s="15">
        <f>D74*F74</f>
        <v>290.5104</v>
      </c>
      <c r="I74" s="57">
        <f>H74/$H$85</f>
        <v>7.2656613619282882E-4</v>
      </c>
      <c r="J74" s="57">
        <f t="shared" si="2"/>
        <v>0.99662473826701636</v>
      </c>
      <c r="K74" s="90" t="str">
        <f t="shared" si="3"/>
        <v>C</v>
      </c>
    </row>
    <row r="75" spans="1:11" ht="26.4" customHeight="1" x14ac:dyDescent="0.25">
      <c r="A75" s="81" t="s">
        <v>213</v>
      </c>
      <c r="B75" s="82" t="s">
        <v>147</v>
      </c>
      <c r="C75" s="81" t="s">
        <v>5</v>
      </c>
      <c r="D75" s="81">
        <v>2.48</v>
      </c>
      <c r="E75" s="15">
        <v>83.57</v>
      </c>
      <c r="F75" s="15">
        <f>E75*(1+$H$7)</f>
        <v>104.64635399999999</v>
      </c>
      <c r="G75" s="15">
        <f>D75*E75</f>
        <v>207.25359999999998</v>
      </c>
      <c r="H75" s="15">
        <f>D75*F75</f>
        <v>259.52295791999995</v>
      </c>
      <c r="I75" s="57">
        <f>H75/$H$85</f>
        <v>6.4906658346575022E-4</v>
      </c>
      <c r="J75" s="57">
        <f t="shared" si="2"/>
        <v>0.99727380485048212</v>
      </c>
      <c r="K75" s="90" t="str">
        <f t="shared" si="3"/>
        <v>C</v>
      </c>
    </row>
    <row r="76" spans="1:11" ht="43.2" customHeight="1" x14ac:dyDescent="0.25">
      <c r="A76" s="81" t="s">
        <v>401</v>
      </c>
      <c r="B76" s="82" t="s">
        <v>163</v>
      </c>
      <c r="C76" s="81" t="s">
        <v>6</v>
      </c>
      <c r="D76" s="81">
        <v>10</v>
      </c>
      <c r="E76" s="15">
        <v>16.57</v>
      </c>
      <c r="F76" s="15">
        <f>E76*(1+$H$7)</f>
        <v>20.748954000000001</v>
      </c>
      <c r="G76" s="15">
        <f>D76*E76</f>
        <v>165.7</v>
      </c>
      <c r="H76" s="15">
        <f>D76*F76</f>
        <v>207.48954000000001</v>
      </c>
      <c r="I76" s="57">
        <f>H76/$H$85</f>
        <v>5.1893107227220573E-4</v>
      </c>
      <c r="J76" s="57">
        <f t="shared" si="2"/>
        <v>0.9977927359227543</v>
      </c>
      <c r="K76" s="90" t="str">
        <f t="shared" si="3"/>
        <v>C</v>
      </c>
    </row>
    <row r="77" spans="1:11" ht="41.4" customHeight="1" x14ac:dyDescent="0.25">
      <c r="A77" s="81" t="s">
        <v>315</v>
      </c>
      <c r="B77" s="82" t="s">
        <v>304</v>
      </c>
      <c r="C77" s="81" t="s">
        <v>1</v>
      </c>
      <c r="D77" s="81">
        <v>4</v>
      </c>
      <c r="E77" s="15">
        <v>35.54</v>
      </c>
      <c r="F77" s="15">
        <f>E77*(1+$H$7)</f>
        <v>44.503188000000002</v>
      </c>
      <c r="G77" s="15">
        <f>D77*E77</f>
        <v>142.16</v>
      </c>
      <c r="H77" s="15">
        <f>D77*F77</f>
        <v>178.01275200000001</v>
      </c>
      <c r="I77" s="57">
        <f>H77/$H$85</f>
        <v>4.4520966345332994E-4</v>
      </c>
      <c r="J77" s="57">
        <f t="shared" si="2"/>
        <v>0.9982379455862076</v>
      </c>
      <c r="K77" s="90" t="str">
        <f t="shared" si="3"/>
        <v>C</v>
      </c>
    </row>
    <row r="78" spans="1:11" ht="41.4" customHeight="1" x14ac:dyDescent="0.25">
      <c r="A78" s="81" t="s">
        <v>542</v>
      </c>
      <c r="B78" s="82" t="s">
        <v>497</v>
      </c>
      <c r="C78" s="81" t="s">
        <v>1</v>
      </c>
      <c r="D78" s="81">
        <v>4</v>
      </c>
      <c r="E78" s="15">
        <v>35.06</v>
      </c>
      <c r="F78" s="15">
        <f>E78*(1+$H$7)</f>
        <v>43.902132000000002</v>
      </c>
      <c r="G78" s="15">
        <f>D78*E78</f>
        <v>140.24</v>
      </c>
      <c r="H78" s="15">
        <f>D78*F78</f>
        <v>175.60852800000001</v>
      </c>
      <c r="I78" s="57">
        <f>H78/$H$85</f>
        <v>4.3919670232621687E-4</v>
      </c>
      <c r="J78" s="57">
        <f t="shared" si="2"/>
        <v>0.99867714228853377</v>
      </c>
      <c r="K78" s="90" t="str">
        <f t="shared" si="3"/>
        <v>C</v>
      </c>
    </row>
    <row r="79" spans="1:11" ht="21.6" customHeight="1" x14ac:dyDescent="0.25">
      <c r="A79" s="81" t="s">
        <v>316</v>
      </c>
      <c r="B79" s="82" t="s">
        <v>306</v>
      </c>
      <c r="C79" s="81" t="s">
        <v>1</v>
      </c>
      <c r="D79" s="81">
        <v>4</v>
      </c>
      <c r="E79" s="15">
        <v>33.01</v>
      </c>
      <c r="F79" s="15">
        <f>E79*(1+$H$7)</f>
        <v>41.335121999999998</v>
      </c>
      <c r="G79" s="15">
        <f>D79*E79</f>
        <v>132.04</v>
      </c>
      <c r="H79" s="15">
        <f>D79*F79</f>
        <v>165.34048799999999</v>
      </c>
      <c r="I79" s="57">
        <f>H79/$H$85</f>
        <v>4.1351634751250478E-4</v>
      </c>
      <c r="J79" s="57">
        <f t="shared" si="2"/>
        <v>0.99909065863604629</v>
      </c>
      <c r="K79" s="90" t="str">
        <f t="shared" si="3"/>
        <v>C</v>
      </c>
    </row>
    <row r="80" spans="1:11" ht="39" customHeight="1" x14ac:dyDescent="0.25">
      <c r="A80" s="81" t="s">
        <v>180</v>
      </c>
      <c r="B80" s="82" t="s">
        <v>239</v>
      </c>
      <c r="C80" s="81" t="s">
        <v>1</v>
      </c>
      <c r="D80" s="81">
        <v>12</v>
      </c>
      <c r="E80" s="15">
        <v>10.119999999999999</v>
      </c>
      <c r="F80" s="15">
        <f>E80*(1+$H$7)</f>
        <v>12.672263999999998</v>
      </c>
      <c r="G80" s="15">
        <f>D80*E80</f>
        <v>121.44</v>
      </c>
      <c r="H80" s="15">
        <f>D80*F80</f>
        <v>152.06716799999998</v>
      </c>
      <c r="I80" s="57">
        <f>H80/$H$85</f>
        <v>3.8031979128990139E-4</v>
      </c>
      <c r="J80" s="57">
        <f t="shared" si="2"/>
        <v>0.99947097842733623</v>
      </c>
      <c r="K80" s="90" t="str">
        <f t="shared" si="3"/>
        <v>C</v>
      </c>
    </row>
    <row r="81" spans="1:11" ht="34.200000000000003" customHeight="1" x14ac:dyDescent="0.25">
      <c r="A81" s="81" t="s">
        <v>275</v>
      </c>
      <c r="B81" s="82" t="s">
        <v>216</v>
      </c>
      <c r="C81" s="81" t="s">
        <v>6</v>
      </c>
      <c r="D81" s="81">
        <v>143.30000000000001</v>
      </c>
      <c r="E81" s="15">
        <v>0.72</v>
      </c>
      <c r="F81" s="15">
        <f>E81*(1+$H$7)</f>
        <v>0.90158399999999994</v>
      </c>
      <c r="G81" s="15">
        <f>D81*E81</f>
        <v>103.176</v>
      </c>
      <c r="H81" s="15">
        <f>D81*F81</f>
        <v>129.1969872</v>
      </c>
      <c r="I81" s="57">
        <f>H81/$H$85</f>
        <v>3.231214985682384E-4</v>
      </c>
      <c r="J81" s="57">
        <f t="shared" si="2"/>
        <v>0.99979409992590451</v>
      </c>
      <c r="K81" s="90" t="str">
        <f t="shared" si="3"/>
        <v>C</v>
      </c>
    </row>
    <row r="82" spans="1:11" ht="34.799999999999997" customHeight="1" x14ac:dyDescent="0.25">
      <c r="A82" s="81" t="s">
        <v>182</v>
      </c>
      <c r="B82" s="82" t="s">
        <v>399</v>
      </c>
      <c r="C82" s="79" t="s">
        <v>5</v>
      </c>
      <c r="D82" s="17">
        <v>0.4</v>
      </c>
      <c r="E82" s="15">
        <v>128.66999999999999</v>
      </c>
      <c r="F82" s="15">
        <f>E82*(1+$H$7)</f>
        <v>161.12057399999998</v>
      </c>
      <c r="G82" s="15">
        <f>D82*E82</f>
        <v>51.467999999999996</v>
      </c>
      <c r="H82" s="15">
        <f>D82*F82</f>
        <v>64.448229599999991</v>
      </c>
      <c r="I82" s="57">
        <f>H82/$H$85</f>
        <v>1.6118493921367461E-4</v>
      </c>
      <c r="J82" s="57">
        <f t="shared" si="2"/>
        <v>0.9999552848651182</v>
      </c>
      <c r="K82" s="90" t="str">
        <f t="shared" si="3"/>
        <v>C</v>
      </c>
    </row>
    <row r="83" spans="1:11" ht="37.200000000000003" customHeight="1" x14ac:dyDescent="0.25">
      <c r="A83" s="81" t="s">
        <v>103</v>
      </c>
      <c r="B83" s="82" t="s">
        <v>237</v>
      </c>
      <c r="C83" s="79" t="s">
        <v>1</v>
      </c>
      <c r="D83" s="11">
        <v>15</v>
      </c>
      <c r="E83" s="7">
        <v>0.55000000000000004</v>
      </c>
      <c r="F83" s="15">
        <f>E83*(1+$H$7)</f>
        <v>0.68871000000000004</v>
      </c>
      <c r="G83" s="15">
        <f>D83*E83</f>
        <v>8.25</v>
      </c>
      <c r="H83" s="15">
        <f>D83*F83</f>
        <v>10.33065</v>
      </c>
      <c r="I83" s="57">
        <f>H83/$H$85</f>
        <v>2.5836942343063958E-5</v>
      </c>
      <c r="J83" s="57">
        <f t="shared" si="2"/>
        <v>0.99998112180746124</v>
      </c>
      <c r="K83" s="90" t="str">
        <f t="shared" si="3"/>
        <v>C</v>
      </c>
    </row>
    <row r="84" spans="1:11" ht="36" customHeight="1" x14ac:dyDescent="0.25">
      <c r="A84" s="81" t="s">
        <v>179</v>
      </c>
      <c r="B84" s="82" t="s">
        <v>241</v>
      </c>
      <c r="C84" s="79" t="s">
        <v>8</v>
      </c>
      <c r="D84" s="11">
        <v>10.96</v>
      </c>
      <c r="E84" s="7">
        <v>0.55000000000000004</v>
      </c>
      <c r="F84" s="15">
        <f>E84*(1+$H$7)</f>
        <v>0.68871000000000004</v>
      </c>
      <c r="G84" s="15">
        <f>D84*E84</f>
        <v>6.0280000000000014</v>
      </c>
      <c r="H84" s="15">
        <f>D84*F84</f>
        <v>7.5482616000000009</v>
      </c>
      <c r="I84" s="57">
        <f>H84/$H$85</f>
        <v>1.8878192538665398E-5</v>
      </c>
      <c r="J84" s="57">
        <f t="shared" ref="J84" si="4">I84+J83</f>
        <v>0.99999999999999989</v>
      </c>
      <c r="K84" s="90" t="str">
        <f t="shared" ref="K84" si="5">IF(J84&lt;$O$2,$N$2,IF(J84&lt;$O$3,$N$3,$N$4))</f>
        <v>C</v>
      </c>
    </row>
    <row r="85" spans="1:11" x14ac:dyDescent="0.25">
      <c r="A85" s="191" t="s">
        <v>133</v>
      </c>
      <c r="B85" s="191"/>
      <c r="C85" s="191"/>
      <c r="D85" s="191"/>
      <c r="E85" s="191"/>
      <c r="F85" s="191"/>
      <c r="G85" s="191"/>
      <c r="H85" s="60">
        <f>SUM(H10:H84)</f>
        <v>399840.26990613731</v>
      </c>
      <c r="I85" s="192"/>
      <c r="J85" s="192"/>
      <c r="K85" s="192"/>
    </row>
  </sheetData>
  <sortState xmlns:xlrd2="http://schemas.microsoft.com/office/spreadsheetml/2017/richdata2" ref="A10:H84">
    <sortCondition descending="1" ref="H84"/>
  </sortState>
  <mergeCells count="19">
    <mergeCell ref="A85:G85"/>
    <mergeCell ref="I85:K85"/>
    <mergeCell ref="I7:K7"/>
    <mergeCell ref="I8:I9"/>
    <mergeCell ref="J8:J9"/>
    <mergeCell ref="K8:K9"/>
    <mergeCell ref="A8:A9"/>
    <mergeCell ref="C8:C9"/>
    <mergeCell ref="D8:D9"/>
    <mergeCell ref="B8:B9"/>
    <mergeCell ref="E8:H8"/>
    <mergeCell ref="A7:F7"/>
    <mergeCell ref="A5:F5"/>
    <mergeCell ref="A6:F6"/>
    <mergeCell ref="G1:K6"/>
    <mergeCell ref="A1:F1"/>
    <mergeCell ref="A2:F2"/>
    <mergeCell ref="A3:F3"/>
    <mergeCell ref="A4:F4"/>
  </mergeCells>
  <pageMargins left="0.51181102362204722" right="0.51181102362204722" top="0.78740157480314965" bottom="0.78740157480314965" header="0.31496062992125984" footer="0.31496062992125984"/>
  <pageSetup paperSize="9" scale="60" fitToWidth="0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37"/>
  <sheetViews>
    <sheetView view="pageBreakPreview" zoomScale="60" zoomScaleNormal="100" workbookViewId="0">
      <selection activeCell="I8" sqref="I8"/>
    </sheetView>
  </sheetViews>
  <sheetFormatPr defaultColWidth="9.109375" defaultRowHeight="13.8" x14ac:dyDescent="0.25"/>
  <cols>
    <col min="1" max="1" width="30.5546875" style="2" customWidth="1"/>
    <col min="2" max="2" width="10.33203125" style="1" customWidth="1"/>
    <col min="3" max="3" width="43.5546875" style="2" customWidth="1"/>
    <col min="4" max="4" width="14.109375" style="2" bestFit="1" customWidth="1"/>
    <col min="5" max="5" width="21.44140625" style="2" customWidth="1"/>
    <col min="6" max="16384" width="9.109375" style="2"/>
  </cols>
  <sheetData>
    <row r="1" spans="1:5" ht="14.25" customHeight="1" x14ac:dyDescent="0.25">
      <c r="A1" s="221" t="s">
        <v>98</v>
      </c>
      <c r="B1" s="221"/>
      <c r="C1" s="221"/>
      <c r="D1" s="188"/>
      <c r="E1" s="188"/>
    </row>
    <row r="2" spans="1:5" ht="58.5" customHeight="1" x14ac:dyDescent="0.25">
      <c r="A2" s="221"/>
      <c r="B2" s="221"/>
      <c r="C2" s="221"/>
      <c r="D2" s="188"/>
      <c r="E2" s="188"/>
    </row>
    <row r="3" spans="1:5" s="4" customFormat="1" x14ac:dyDescent="0.25">
      <c r="A3" s="89" t="s">
        <v>33</v>
      </c>
      <c r="B3" s="89" t="s">
        <v>0</v>
      </c>
      <c r="C3" s="53" t="s">
        <v>34</v>
      </c>
      <c r="D3" s="89" t="s">
        <v>35</v>
      </c>
      <c r="E3" s="89" t="s">
        <v>36</v>
      </c>
    </row>
    <row r="4" spans="1:5" x14ac:dyDescent="0.25">
      <c r="A4" s="153" t="s">
        <v>46</v>
      </c>
      <c r="B4" s="88" t="s">
        <v>47</v>
      </c>
      <c r="C4" s="8" t="s">
        <v>37</v>
      </c>
      <c r="D4" s="57">
        <v>0</v>
      </c>
      <c r="E4" s="57">
        <v>0</v>
      </c>
    </row>
    <row r="5" spans="1:5" x14ac:dyDescent="0.25">
      <c r="A5" s="153"/>
      <c r="B5" s="88" t="s">
        <v>48</v>
      </c>
      <c r="C5" s="8" t="s">
        <v>38</v>
      </c>
      <c r="D5" s="57">
        <v>1.4999999999999999E-2</v>
      </c>
      <c r="E5" s="57">
        <v>1.4999999999999999E-2</v>
      </c>
    </row>
    <row r="6" spans="1:5" x14ac:dyDescent="0.25">
      <c r="A6" s="153"/>
      <c r="B6" s="88" t="s">
        <v>49</v>
      </c>
      <c r="C6" s="8" t="s">
        <v>39</v>
      </c>
      <c r="D6" s="57">
        <v>0.01</v>
      </c>
      <c r="E6" s="57">
        <v>0.01</v>
      </c>
    </row>
    <row r="7" spans="1:5" x14ac:dyDescent="0.25">
      <c r="A7" s="153"/>
      <c r="B7" s="88" t="s">
        <v>50</v>
      </c>
      <c r="C7" s="8" t="s">
        <v>40</v>
      </c>
      <c r="D7" s="57">
        <v>2E-3</v>
      </c>
      <c r="E7" s="57">
        <v>2E-3</v>
      </c>
    </row>
    <row r="8" spans="1:5" x14ac:dyDescent="0.25">
      <c r="A8" s="153"/>
      <c r="B8" s="88" t="s">
        <v>51</v>
      </c>
      <c r="C8" s="8" t="s">
        <v>41</v>
      </c>
      <c r="D8" s="57">
        <v>6.0000000000000001E-3</v>
      </c>
      <c r="E8" s="57">
        <v>6.0000000000000001E-3</v>
      </c>
    </row>
    <row r="9" spans="1:5" x14ac:dyDescent="0.25">
      <c r="A9" s="153"/>
      <c r="B9" s="88" t="s">
        <v>52</v>
      </c>
      <c r="C9" s="8" t="s">
        <v>42</v>
      </c>
      <c r="D9" s="57">
        <v>2.5000000000000001E-2</v>
      </c>
      <c r="E9" s="57">
        <v>2.5000000000000001E-2</v>
      </c>
    </row>
    <row r="10" spans="1:5" x14ac:dyDescent="0.25">
      <c r="A10" s="153"/>
      <c r="B10" s="88" t="s">
        <v>53</v>
      </c>
      <c r="C10" s="8" t="s">
        <v>43</v>
      </c>
      <c r="D10" s="57">
        <v>0.03</v>
      </c>
      <c r="E10" s="57">
        <v>0.03</v>
      </c>
    </row>
    <row r="11" spans="1:5" x14ac:dyDescent="0.25">
      <c r="A11" s="153"/>
      <c r="B11" s="88" t="s">
        <v>54</v>
      </c>
      <c r="C11" s="8" t="s">
        <v>44</v>
      </c>
      <c r="D11" s="57">
        <v>0.08</v>
      </c>
      <c r="E11" s="57">
        <v>0.08</v>
      </c>
    </row>
    <row r="12" spans="1:5" x14ac:dyDescent="0.25">
      <c r="A12" s="153"/>
      <c r="B12" s="88" t="s">
        <v>55</v>
      </c>
      <c r="C12" s="8" t="s">
        <v>45</v>
      </c>
      <c r="D12" s="57">
        <v>0</v>
      </c>
      <c r="E12" s="57">
        <v>0</v>
      </c>
    </row>
    <row r="13" spans="1:5" s="4" customFormat="1" x14ac:dyDescent="0.25">
      <c r="A13" s="222" t="s">
        <v>56</v>
      </c>
      <c r="B13" s="223"/>
      <c r="C13" s="224"/>
      <c r="D13" s="55">
        <f>SUM(D4:D12)</f>
        <v>0.16799999999999998</v>
      </c>
      <c r="E13" s="55">
        <f>SUM(E4:E12)</f>
        <v>0.16799999999999998</v>
      </c>
    </row>
    <row r="14" spans="1:5" x14ac:dyDescent="0.25">
      <c r="A14" s="225" t="s">
        <v>68</v>
      </c>
      <c r="B14" s="88" t="s">
        <v>58</v>
      </c>
      <c r="C14" s="8" t="s">
        <v>57</v>
      </c>
      <c r="D14" s="57">
        <v>0.18060000000000001</v>
      </c>
      <c r="E14" s="57" t="s">
        <v>99</v>
      </c>
    </row>
    <row r="15" spans="1:5" x14ac:dyDescent="0.25">
      <c r="A15" s="226"/>
      <c r="B15" s="88" t="s">
        <v>59</v>
      </c>
      <c r="C15" s="8" t="s">
        <v>69</v>
      </c>
      <c r="D15" s="57">
        <v>4.3299999999999998E-2</v>
      </c>
      <c r="E15" s="57" t="s">
        <v>99</v>
      </c>
    </row>
    <row r="16" spans="1:5" x14ac:dyDescent="0.25">
      <c r="A16" s="226"/>
      <c r="B16" s="88" t="s">
        <v>60</v>
      </c>
      <c r="C16" s="8" t="s">
        <v>70</v>
      </c>
      <c r="D16" s="57">
        <v>8.8000000000000005E-3</v>
      </c>
      <c r="E16" s="57">
        <v>6.7000000000000002E-3</v>
      </c>
    </row>
    <row r="17" spans="1:5" x14ac:dyDescent="0.25">
      <c r="A17" s="226"/>
      <c r="B17" s="88" t="s">
        <v>61</v>
      </c>
      <c r="C17" s="8" t="s">
        <v>71</v>
      </c>
      <c r="D17" s="57">
        <v>0.1087</v>
      </c>
      <c r="E17" s="57">
        <v>8.3299999999999999E-2</v>
      </c>
    </row>
    <row r="18" spans="1:5" x14ac:dyDescent="0.25">
      <c r="A18" s="226"/>
      <c r="B18" s="88" t="s">
        <v>62</v>
      </c>
      <c r="C18" s="8" t="s">
        <v>72</v>
      </c>
      <c r="D18" s="57">
        <v>6.9999999999999999E-4</v>
      </c>
      <c r="E18" s="57">
        <v>5.9999999999999995E-4</v>
      </c>
    </row>
    <row r="19" spans="1:5" x14ac:dyDescent="0.25">
      <c r="A19" s="226"/>
      <c r="B19" s="88" t="s">
        <v>63</v>
      </c>
      <c r="C19" s="8" t="s">
        <v>73</v>
      </c>
      <c r="D19" s="57">
        <v>7.1999999999999998E-3</v>
      </c>
      <c r="E19" s="57">
        <v>5.5999999999999999E-3</v>
      </c>
    </row>
    <row r="20" spans="1:5" x14ac:dyDescent="0.25">
      <c r="A20" s="226"/>
      <c r="B20" s="88" t="s">
        <v>64</v>
      </c>
      <c r="C20" s="8" t="s">
        <v>74</v>
      </c>
      <c r="D20" s="57">
        <v>2.1899999999999999E-2</v>
      </c>
      <c r="E20" s="57" t="s">
        <v>99</v>
      </c>
    </row>
    <row r="21" spans="1:5" x14ac:dyDescent="0.25">
      <c r="A21" s="226"/>
      <c r="B21" s="88" t="s">
        <v>65</v>
      </c>
      <c r="C21" s="8" t="s">
        <v>75</v>
      </c>
      <c r="D21" s="57">
        <v>1.1000000000000001E-3</v>
      </c>
      <c r="E21" s="57">
        <v>8.0000000000000004E-4</v>
      </c>
    </row>
    <row r="22" spans="1:5" x14ac:dyDescent="0.25">
      <c r="A22" s="226"/>
      <c r="B22" s="88" t="s">
        <v>66</v>
      </c>
      <c r="C22" s="8" t="s">
        <v>77</v>
      </c>
      <c r="D22" s="57">
        <v>7.9600000000000004E-2</v>
      </c>
      <c r="E22" s="57">
        <v>6.0999999999999999E-2</v>
      </c>
    </row>
    <row r="23" spans="1:5" x14ac:dyDescent="0.25">
      <c r="A23" s="227"/>
      <c r="B23" s="88" t="s">
        <v>67</v>
      </c>
      <c r="C23" s="8" t="s">
        <v>76</v>
      </c>
      <c r="D23" s="57">
        <v>2.9999999999999997E-4</v>
      </c>
      <c r="E23" s="57">
        <v>2.9999999999999997E-4</v>
      </c>
    </row>
    <row r="24" spans="1:5" x14ac:dyDescent="0.25">
      <c r="A24" s="220" t="s">
        <v>78</v>
      </c>
      <c r="B24" s="220"/>
      <c r="C24" s="220"/>
      <c r="D24" s="55">
        <f>SUM(D14:D23)</f>
        <v>0.45219999999999999</v>
      </c>
      <c r="E24" s="55">
        <f>SUM(E14:E23)</f>
        <v>0.15829999999999997</v>
      </c>
    </row>
    <row r="25" spans="1:5" x14ac:dyDescent="0.25">
      <c r="A25" s="153" t="s">
        <v>84</v>
      </c>
      <c r="B25" s="88" t="s">
        <v>79</v>
      </c>
      <c r="C25" s="8" t="s">
        <v>85</v>
      </c>
      <c r="D25" s="57">
        <v>4.7300000000000002E-2</v>
      </c>
      <c r="E25" s="57">
        <v>3.6299999999999999E-2</v>
      </c>
    </row>
    <row r="26" spans="1:5" x14ac:dyDescent="0.25">
      <c r="A26" s="153"/>
      <c r="B26" s="88" t="s">
        <v>80</v>
      </c>
      <c r="C26" s="8" t="s">
        <v>86</v>
      </c>
      <c r="D26" s="57">
        <v>1.1000000000000001E-3</v>
      </c>
      <c r="E26" s="57">
        <v>8.9999999999999998E-4</v>
      </c>
    </row>
    <row r="27" spans="1:5" x14ac:dyDescent="0.25">
      <c r="A27" s="153"/>
      <c r="B27" s="88" t="s">
        <v>81</v>
      </c>
      <c r="C27" s="8" t="s">
        <v>87</v>
      </c>
      <c r="D27" s="57">
        <v>5.3100000000000001E-2</v>
      </c>
      <c r="E27" s="57">
        <v>4.07E-2</v>
      </c>
    </row>
    <row r="28" spans="1:5" x14ac:dyDescent="0.25">
      <c r="A28" s="153"/>
      <c r="B28" s="88" t="s">
        <v>82</v>
      </c>
      <c r="C28" s="8" t="s">
        <v>88</v>
      </c>
      <c r="D28" s="57">
        <v>3.7600000000000001E-2</v>
      </c>
      <c r="E28" s="57">
        <v>2.8799999999999999E-2</v>
      </c>
    </row>
    <row r="29" spans="1:5" x14ac:dyDescent="0.25">
      <c r="A29" s="153"/>
      <c r="B29" s="88" t="s">
        <v>83</v>
      </c>
      <c r="C29" s="8" t="s">
        <v>89</v>
      </c>
      <c r="D29" s="57">
        <v>4.0000000000000001E-3</v>
      </c>
      <c r="E29" s="57">
        <v>3.0999999999999999E-3</v>
      </c>
    </row>
    <row r="30" spans="1:5" x14ac:dyDescent="0.25">
      <c r="A30" s="220" t="s">
        <v>90</v>
      </c>
      <c r="B30" s="220"/>
      <c r="C30" s="220"/>
      <c r="D30" s="55">
        <f>SUM(D25:D29)</f>
        <v>0.1431</v>
      </c>
      <c r="E30" s="55">
        <f>SUM(E25:E29)</f>
        <v>0.10979999999999999</v>
      </c>
    </row>
    <row r="31" spans="1:5" x14ac:dyDescent="0.25">
      <c r="A31" s="153" t="s">
        <v>93</v>
      </c>
      <c r="B31" s="88" t="s">
        <v>91</v>
      </c>
      <c r="C31" s="8" t="s">
        <v>94</v>
      </c>
      <c r="D31" s="57">
        <v>7.5999999999999998E-2</v>
      </c>
      <c r="E31" s="57">
        <v>2.6599999999999999E-2</v>
      </c>
    </row>
    <row r="32" spans="1:5" ht="41.4" x14ac:dyDescent="0.25">
      <c r="A32" s="153"/>
      <c r="B32" s="88" t="s">
        <v>92</v>
      </c>
      <c r="C32" s="5" t="s">
        <v>95</v>
      </c>
      <c r="D32" s="57">
        <v>4.0000000000000001E-3</v>
      </c>
      <c r="E32" s="57">
        <v>3.0999999999999999E-3</v>
      </c>
    </row>
    <row r="33" spans="1:6" x14ac:dyDescent="0.25">
      <c r="A33" s="220" t="s">
        <v>96</v>
      </c>
      <c r="B33" s="220"/>
      <c r="C33" s="220"/>
      <c r="D33" s="55">
        <f>SUM(D31:D32)</f>
        <v>0.08</v>
      </c>
      <c r="E33" s="55">
        <f>SUM(E31:E32)</f>
        <v>2.9699999999999997E-2</v>
      </c>
    </row>
    <row r="34" spans="1:6" x14ac:dyDescent="0.25">
      <c r="A34" s="220" t="s">
        <v>97</v>
      </c>
      <c r="B34" s="220"/>
      <c r="C34" s="220"/>
      <c r="D34" s="55">
        <f>SUM(D33,D30,D24,D13)</f>
        <v>0.84329999999999994</v>
      </c>
      <c r="E34" s="55">
        <f>SUM(E33,E30,E24,E13)</f>
        <v>0.46579999999999994</v>
      </c>
    </row>
    <row r="35" spans="1:6" x14ac:dyDescent="0.25">
      <c r="A35" s="10"/>
      <c r="B35" s="49"/>
      <c r="C35" s="10"/>
      <c r="D35" s="10"/>
      <c r="E35" s="10"/>
      <c r="F35" s="10"/>
    </row>
    <row r="36" spans="1:6" x14ac:dyDescent="0.25">
      <c r="A36" s="10"/>
      <c r="B36" s="49"/>
      <c r="C36" s="10"/>
      <c r="D36" s="10"/>
      <c r="E36" s="10"/>
      <c r="F36" s="10"/>
    </row>
    <row r="37" spans="1:6" x14ac:dyDescent="0.25">
      <c r="A37" s="10"/>
      <c r="B37" s="49"/>
      <c r="C37" s="10"/>
      <c r="D37" s="10"/>
      <c r="E37" s="10"/>
      <c r="F37" s="10"/>
    </row>
  </sheetData>
  <mergeCells count="11">
    <mergeCell ref="A25:A29"/>
    <mergeCell ref="A30:C30"/>
    <mergeCell ref="A31:A32"/>
    <mergeCell ref="A33:C33"/>
    <mergeCell ref="A34:C34"/>
    <mergeCell ref="A24:C24"/>
    <mergeCell ref="A1:C2"/>
    <mergeCell ref="D1:E2"/>
    <mergeCell ref="A4:A12"/>
    <mergeCell ref="A13:C13"/>
    <mergeCell ref="A14:A23"/>
  </mergeCells>
  <pageMargins left="0.511811024" right="0.511811024" top="0.78740157499999996" bottom="0.78740157499999996" header="0.31496062000000002" footer="0.31496062000000002"/>
  <pageSetup paperSize="9" scale="76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38"/>
  <sheetViews>
    <sheetView workbookViewId="0">
      <selection activeCell="F7" sqref="F7"/>
    </sheetView>
  </sheetViews>
  <sheetFormatPr defaultColWidth="9.109375" defaultRowHeight="13.8" x14ac:dyDescent="0.25"/>
  <cols>
    <col min="1" max="1" width="9.109375" style="2"/>
    <col min="2" max="2" width="44.44140625" style="2" customWidth="1"/>
    <col min="3" max="3" width="35.88671875" style="2" customWidth="1"/>
    <col min="4" max="16384" width="9.109375" style="2"/>
  </cols>
  <sheetData>
    <row r="1" spans="1:6" x14ac:dyDescent="0.25">
      <c r="A1" s="229" t="s">
        <v>536</v>
      </c>
      <c r="B1" s="221"/>
      <c r="C1" s="188"/>
    </row>
    <row r="2" spans="1:6" x14ac:dyDescent="0.25">
      <c r="A2" s="221"/>
      <c r="B2" s="221"/>
      <c r="C2" s="188"/>
    </row>
    <row r="3" spans="1:6" ht="51" customHeight="1" x14ac:dyDescent="0.25">
      <c r="A3" s="221"/>
      <c r="B3" s="221"/>
      <c r="C3" s="188"/>
    </row>
    <row r="4" spans="1:6" s="4" customFormat="1" x14ac:dyDescent="0.25">
      <c r="A4" s="95" t="s">
        <v>100</v>
      </c>
      <c r="B4" s="95" t="s">
        <v>101</v>
      </c>
      <c r="C4" s="58">
        <f>SUM(C5:C8)</f>
        <v>5.3600000000000002E-2</v>
      </c>
    </row>
    <row r="5" spans="1:6" x14ac:dyDescent="0.25">
      <c r="A5" s="93" t="s">
        <v>3</v>
      </c>
      <c r="B5" s="44" t="s">
        <v>104</v>
      </c>
      <c r="C5" s="97">
        <v>0.03</v>
      </c>
    </row>
    <row r="6" spans="1:6" x14ac:dyDescent="0.25">
      <c r="A6" s="93" t="s">
        <v>4</v>
      </c>
      <c r="B6" s="44" t="s">
        <v>105</v>
      </c>
      <c r="C6" s="97">
        <v>8.0000000000000002E-3</v>
      </c>
    </row>
    <row r="7" spans="1:6" x14ac:dyDescent="0.25">
      <c r="A7" s="93" t="s">
        <v>102</v>
      </c>
      <c r="B7" s="44" t="s">
        <v>107</v>
      </c>
      <c r="C7" s="97">
        <v>9.7000000000000003E-3</v>
      </c>
    </row>
    <row r="8" spans="1:6" x14ac:dyDescent="0.25">
      <c r="A8" s="93" t="s">
        <v>103</v>
      </c>
      <c r="B8" s="44" t="s">
        <v>106</v>
      </c>
      <c r="C8" s="97">
        <v>5.8999999999999999E-3</v>
      </c>
    </row>
    <row r="9" spans="1:6" x14ac:dyDescent="0.25">
      <c r="A9" s="93"/>
      <c r="B9" s="93"/>
      <c r="C9" s="97"/>
    </row>
    <row r="10" spans="1:6" s="4" customFormat="1" x14ac:dyDescent="0.25">
      <c r="A10" s="95" t="s">
        <v>108</v>
      </c>
      <c r="B10" s="95" t="s">
        <v>109</v>
      </c>
      <c r="C10" s="98">
        <f>SUM(C11:C14)</f>
        <v>0.1065</v>
      </c>
    </row>
    <row r="11" spans="1:6" x14ac:dyDescent="0.25">
      <c r="A11" s="92" t="s">
        <v>9</v>
      </c>
      <c r="B11" s="96" t="s">
        <v>110</v>
      </c>
      <c r="C11" s="97">
        <v>6.4999999999999997E-3</v>
      </c>
    </row>
    <row r="12" spans="1:6" x14ac:dyDescent="0.25">
      <c r="A12" s="92" t="s">
        <v>10</v>
      </c>
      <c r="B12" s="96" t="s">
        <v>111</v>
      </c>
      <c r="C12" s="97">
        <v>0.03</v>
      </c>
    </row>
    <row r="13" spans="1:6" x14ac:dyDescent="0.25">
      <c r="A13" s="92" t="s">
        <v>11</v>
      </c>
      <c r="B13" s="96" t="s">
        <v>112</v>
      </c>
      <c r="C13" s="97">
        <v>0.05</v>
      </c>
      <c r="F13" s="99"/>
    </row>
    <row r="14" spans="1:6" x14ac:dyDescent="0.25">
      <c r="A14" s="92" t="s">
        <v>159</v>
      </c>
      <c r="B14" s="96" t="s">
        <v>160</v>
      </c>
      <c r="C14" s="97">
        <v>0.02</v>
      </c>
      <c r="F14" s="99"/>
    </row>
    <row r="15" spans="1:6" x14ac:dyDescent="0.25">
      <c r="A15" s="8"/>
      <c r="B15" s="8"/>
      <c r="C15" s="97"/>
      <c r="F15" s="99"/>
    </row>
    <row r="16" spans="1:6" s="4" customFormat="1" x14ac:dyDescent="0.25">
      <c r="A16" s="95" t="s">
        <v>113</v>
      </c>
      <c r="B16" s="95" t="s">
        <v>114</v>
      </c>
      <c r="C16" s="98">
        <f>SUM(C17)</f>
        <v>6.1600000000000002E-2</v>
      </c>
      <c r="F16" s="99"/>
    </row>
    <row r="17" spans="1:6" x14ac:dyDescent="0.25">
      <c r="A17" s="92" t="s">
        <v>12</v>
      </c>
      <c r="B17" s="8" t="s">
        <v>114</v>
      </c>
      <c r="C17" s="56">
        <v>6.1600000000000002E-2</v>
      </c>
      <c r="F17" s="100"/>
    </row>
    <row r="18" spans="1:6" x14ac:dyDescent="0.25">
      <c r="A18" s="8"/>
      <c r="B18" s="8"/>
      <c r="C18" s="92"/>
    </row>
    <row r="19" spans="1:6" x14ac:dyDescent="0.25">
      <c r="A19" s="94" t="s">
        <v>115</v>
      </c>
      <c r="B19" s="94" t="s">
        <v>116</v>
      </c>
      <c r="C19" s="55">
        <f>(((1+(C5+C6+C7))*((1+C8))* ((1+C16)))/ ((1-C10)))-1</f>
        <v>0.25215503759149449</v>
      </c>
    </row>
    <row r="20" spans="1:6" x14ac:dyDescent="0.25">
      <c r="A20" s="188"/>
      <c r="B20" s="188"/>
      <c r="C20" s="188"/>
    </row>
    <row r="21" spans="1:6" x14ac:dyDescent="0.25">
      <c r="A21" s="188" t="s">
        <v>117</v>
      </c>
      <c r="B21" s="188"/>
      <c r="C21" s="188"/>
    </row>
    <row r="22" spans="1:6" x14ac:dyDescent="0.25">
      <c r="A22" s="188"/>
      <c r="B22" s="188"/>
      <c r="C22" s="188"/>
    </row>
    <row r="23" spans="1:6" x14ac:dyDescent="0.25">
      <c r="A23" s="188"/>
      <c r="B23" s="188"/>
      <c r="C23" s="188"/>
    </row>
    <row r="24" spans="1:6" x14ac:dyDescent="0.25">
      <c r="A24" s="188"/>
      <c r="B24" s="188"/>
      <c r="C24" s="188"/>
    </row>
    <row r="25" spans="1:6" x14ac:dyDescent="0.25">
      <c r="A25" s="188"/>
      <c r="B25" s="188"/>
      <c r="C25" s="188"/>
    </row>
    <row r="26" spans="1:6" x14ac:dyDescent="0.25">
      <c r="A26" s="188"/>
      <c r="B26" s="188"/>
      <c r="C26" s="188"/>
    </row>
    <row r="27" spans="1:6" x14ac:dyDescent="0.25">
      <c r="A27" s="188"/>
      <c r="B27" s="188"/>
      <c r="C27" s="188"/>
    </row>
    <row r="28" spans="1:6" x14ac:dyDescent="0.25">
      <c r="A28" s="228" t="s">
        <v>118</v>
      </c>
      <c r="B28" s="228"/>
      <c r="C28" s="228"/>
    </row>
    <row r="29" spans="1:6" x14ac:dyDescent="0.25">
      <c r="A29" s="228" t="s">
        <v>119</v>
      </c>
      <c r="B29" s="228"/>
      <c r="C29" s="228"/>
    </row>
    <row r="30" spans="1:6" x14ac:dyDescent="0.25">
      <c r="A30" s="228" t="s">
        <v>120</v>
      </c>
      <c r="B30" s="228"/>
      <c r="C30" s="228"/>
    </row>
    <row r="31" spans="1:6" x14ac:dyDescent="0.25">
      <c r="A31" s="228" t="s">
        <v>121</v>
      </c>
      <c r="B31" s="228"/>
      <c r="C31" s="228"/>
    </row>
    <row r="32" spans="1:6" x14ac:dyDescent="0.25">
      <c r="A32" s="228" t="s">
        <v>122</v>
      </c>
      <c r="B32" s="228"/>
      <c r="C32" s="228"/>
    </row>
    <row r="33" spans="1:3" x14ac:dyDescent="0.25">
      <c r="A33" s="228" t="s">
        <v>123</v>
      </c>
      <c r="B33" s="228"/>
      <c r="C33" s="228"/>
    </row>
    <row r="34" spans="1:3" x14ac:dyDescent="0.25">
      <c r="A34" s="228" t="s">
        <v>162</v>
      </c>
      <c r="B34" s="228"/>
      <c r="C34" s="228"/>
    </row>
    <row r="35" spans="1:3" x14ac:dyDescent="0.25">
      <c r="A35" s="188"/>
      <c r="B35" s="188"/>
      <c r="C35" s="188"/>
    </row>
    <row r="36" spans="1:3" ht="14.25" customHeight="1" x14ac:dyDescent="0.25">
      <c r="A36" s="230" t="s">
        <v>145</v>
      </c>
      <c r="B36" s="230"/>
      <c r="C36" s="230"/>
    </row>
    <row r="37" spans="1:3" x14ac:dyDescent="0.25">
      <c r="A37" s="230"/>
      <c r="B37" s="230"/>
      <c r="C37" s="230"/>
    </row>
    <row r="38" spans="1:3" x14ac:dyDescent="0.25">
      <c r="A38" s="188"/>
      <c r="B38" s="188"/>
      <c r="C38" s="188"/>
    </row>
  </sheetData>
  <mergeCells count="15">
    <mergeCell ref="A38:C38"/>
    <mergeCell ref="A34:C34"/>
    <mergeCell ref="A33:C33"/>
    <mergeCell ref="A1:B3"/>
    <mergeCell ref="C1:C3"/>
    <mergeCell ref="A20:C20"/>
    <mergeCell ref="A28:C28"/>
    <mergeCell ref="A29:C29"/>
    <mergeCell ref="A21:C21"/>
    <mergeCell ref="A22:C27"/>
    <mergeCell ref="A30:C30"/>
    <mergeCell ref="A31:C31"/>
    <mergeCell ref="A32:C32"/>
    <mergeCell ref="A35:C35"/>
    <mergeCell ref="A36:C37"/>
  </mergeCells>
  <pageMargins left="0.511811024" right="0.511811024" top="0.78740157499999996" bottom="0.78740157499999996" header="0.31496062000000002" footer="0.31496062000000002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9</vt:i4>
      </vt:variant>
    </vt:vector>
  </HeadingPairs>
  <TitlesOfParts>
    <vt:vector size="16" baseType="lpstr">
      <vt:lpstr>ORÇAMENTO</vt:lpstr>
      <vt:lpstr>MEMÓRIA DE CÁLCULO</vt:lpstr>
      <vt:lpstr>COMPOSIÇÃO</vt:lpstr>
      <vt:lpstr>CRONOGRAMA FÍSICO FINANCEIRO</vt:lpstr>
      <vt:lpstr>CURVA ABC</vt:lpstr>
      <vt:lpstr>ENCARGOS SOCIAIS</vt:lpstr>
      <vt:lpstr>BDI</vt:lpstr>
      <vt:lpstr>BDI!Area_de_impressao</vt:lpstr>
      <vt:lpstr>COMPOSIÇÃO!Area_de_impressao</vt:lpstr>
      <vt:lpstr>'CRONOGRAMA FÍSICO FINANCEIRO'!Area_de_impressao</vt:lpstr>
      <vt:lpstr>'CURVA ABC'!Area_de_impressao</vt:lpstr>
      <vt:lpstr>'ENCARGOS SOCIAIS'!Area_de_impressao</vt:lpstr>
      <vt:lpstr>'MEMÓRIA DE CÁLCULO'!Area_de_impressao</vt:lpstr>
      <vt:lpstr>ORÇAMENTO!Area_de_impressao</vt:lpstr>
      <vt:lpstr>'CURVA ABC'!Titulos_de_impressao</vt:lpstr>
      <vt:lpstr>ORÇAMENTO!Titulos_de_impressao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França</dc:creator>
  <cp:lastModifiedBy>Vinicius Tagore</cp:lastModifiedBy>
  <cp:lastPrinted>2022-04-20T14:45:24Z</cp:lastPrinted>
  <dcterms:created xsi:type="dcterms:W3CDTF">2021-01-05T18:48:00Z</dcterms:created>
  <dcterms:modified xsi:type="dcterms:W3CDTF">2022-04-20T15:39:29Z</dcterms:modified>
</cp:coreProperties>
</file>