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977f472ab230d90/Secretaria de Obras/Unificar/Projetos/Projetos para execução/Canteiros/Canteiro Rua Maria das Neves/Orçamento/Com pergolado/"/>
    </mc:Choice>
  </mc:AlternateContent>
  <xr:revisionPtr revIDLastSave="721" documentId="11_EBFD0D656C744EDF30D9E12727DA40BE6259ED11" xr6:coauthVersionLast="47" xr6:coauthVersionMax="47" xr10:uidLastSave="{C990542E-357F-42EC-A5BD-6A42DDEA188F}"/>
  <bookViews>
    <workbookView xWindow="-108" yWindow="-108" windowWidth="23256" windowHeight="13176" activeTab="2" xr2:uid="{00000000-000D-0000-FFFF-FFFF00000000}"/>
  </bookViews>
  <sheets>
    <sheet name="ORÇAMENTO" sheetId="1" r:id="rId1"/>
    <sheet name="MEMÓRIA DE CÁLCULO" sheetId="2" r:id="rId2"/>
    <sheet name="CURVA ABC" sheetId="6" r:id="rId3"/>
    <sheet name="CRONOGRAMA FÍSICO FINANCEIRO" sheetId="7" r:id="rId4"/>
    <sheet name="ENCARGOS SOCIAIS" sheetId="4" r:id="rId5"/>
    <sheet name="BDI" sheetId="5" r:id="rId6"/>
  </sheets>
  <definedNames>
    <definedName name="_xlnm._FilterDatabase" localSheetId="0" hidden="1">ORÇAMENTO!$B$15:$B$62</definedName>
    <definedName name="_xlnm.Print_Area" localSheetId="5">BDI!$A$1:$C$37</definedName>
    <definedName name="_xlnm.Print_Area" localSheetId="3">'CRONOGRAMA FÍSICO FINANCEIRO'!$A$1:$F$29</definedName>
    <definedName name="_xlnm.Print_Area" localSheetId="2">'CURVA ABC'!$A$1:$K$51</definedName>
    <definedName name="_xlnm.Print_Area" localSheetId="4">'ENCARGOS SOCIAIS'!$A$1:$E$36</definedName>
    <definedName name="_xlnm.Print_Area" localSheetId="1">'MEMÓRIA DE CÁLCULO'!$A$1:$I$447</definedName>
    <definedName name="_xlnm.Print_Area" localSheetId="0">ORÇAMENTO!$A$1:$J$62</definedName>
    <definedName name="_xlnm.Print_Titles" localSheetId="0">ORÇAMENTO!$A:$J,ORÇAMENTO!$1:$9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" l="1"/>
  <c r="J14" i="1"/>
  <c r="I20" i="1"/>
  <c r="J20" i="1"/>
  <c r="F31" i="6"/>
  <c r="H31" i="6" s="1"/>
  <c r="G31" i="6"/>
  <c r="F34" i="6"/>
  <c r="H34" i="6" s="1"/>
  <c r="G34" i="6"/>
  <c r="F110" i="2" l="1"/>
  <c r="H25" i="1"/>
  <c r="J25" i="1" s="1"/>
  <c r="I25" i="1"/>
  <c r="F56" i="2"/>
  <c r="H19" i="1"/>
  <c r="J19" i="1" s="1"/>
  <c r="I19" i="1"/>
  <c r="F26" i="6"/>
  <c r="H26" i="6" s="1"/>
  <c r="G26" i="6"/>
  <c r="J5" i="1"/>
  <c r="F42" i="6" l="1"/>
  <c r="G42" i="6"/>
  <c r="D23" i="7"/>
  <c r="H60" i="1" l="1"/>
  <c r="H59" i="1"/>
  <c r="H58" i="1"/>
  <c r="H56" i="1"/>
  <c r="H55" i="1"/>
  <c r="H53" i="1"/>
  <c r="H52" i="1"/>
  <c r="H51" i="1"/>
  <c r="H50" i="1"/>
  <c r="H49" i="1"/>
  <c r="H47" i="1"/>
  <c r="H46" i="1"/>
  <c r="H45" i="1"/>
  <c r="H44" i="1"/>
  <c r="H43" i="1"/>
  <c r="H42" i="1"/>
  <c r="H41" i="1"/>
  <c r="H39" i="1"/>
  <c r="H38" i="1"/>
  <c r="H37" i="1"/>
  <c r="H35" i="1"/>
  <c r="H34" i="1"/>
  <c r="H33" i="1"/>
  <c r="H32" i="1"/>
  <c r="H30" i="1"/>
  <c r="H29" i="1"/>
  <c r="H28" i="1"/>
  <c r="H27" i="1"/>
  <c r="H24" i="1"/>
  <c r="H23" i="1"/>
  <c r="H22" i="1"/>
  <c r="H21" i="1"/>
  <c r="H18" i="1"/>
  <c r="H17" i="1"/>
  <c r="H16" i="1"/>
  <c r="H15" i="1"/>
  <c r="F46" i="6"/>
  <c r="F19" i="6"/>
  <c r="F43" i="6"/>
  <c r="F36" i="6"/>
  <c r="F47" i="6"/>
  <c r="F10" i="6"/>
  <c r="F27" i="6"/>
  <c r="F38" i="6"/>
  <c r="F15" i="6"/>
  <c r="F28" i="6"/>
  <c r="F33" i="6"/>
  <c r="F18" i="6"/>
  <c r="F23" i="6"/>
  <c r="F32" i="6"/>
  <c r="F37" i="6"/>
  <c r="F17" i="6"/>
  <c r="F45" i="6"/>
  <c r="F11" i="6"/>
  <c r="F41" i="6"/>
  <c r="F14" i="6"/>
  <c r="F40" i="6"/>
  <c r="F35" i="6"/>
  <c r="F44" i="6"/>
  <c r="F16" i="6"/>
  <c r="F22" i="6"/>
  <c r="F29" i="6"/>
  <c r="F12" i="6"/>
  <c r="F13" i="6"/>
  <c r="F30" i="6"/>
  <c r="F25" i="6"/>
  <c r="F24" i="6"/>
  <c r="F20" i="6"/>
  <c r="F21" i="6"/>
  <c r="F39" i="6"/>
  <c r="I18" i="1" l="1"/>
  <c r="J18" i="1"/>
  <c r="L24" i="1" l="1"/>
  <c r="I24" i="1"/>
  <c r="J24" i="1"/>
  <c r="L53" i="1"/>
  <c r="I53" i="1"/>
  <c r="J53" i="1"/>
  <c r="L52" i="1"/>
  <c r="I52" i="1"/>
  <c r="J52" i="1"/>
  <c r="I50" i="1"/>
  <c r="J29" i="1"/>
  <c r="J30" i="1"/>
  <c r="J41" i="1"/>
  <c r="J47" i="1"/>
  <c r="J50" i="1"/>
  <c r="I47" i="1"/>
  <c r="I45" i="1"/>
  <c r="J45" i="1"/>
  <c r="I41" i="1"/>
  <c r="I30" i="1"/>
  <c r="I29" i="1"/>
  <c r="I28" i="1" l="1"/>
  <c r="J28" i="1"/>
  <c r="L58" i="1" l="1"/>
  <c r="I58" i="1"/>
  <c r="J58" i="1"/>
  <c r="I60" i="1"/>
  <c r="J60" i="1"/>
  <c r="I59" i="1"/>
  <c r="J59" i="1"/>
  <c r="I56" i="1"/>
  <c r="J56" i="1"/>
  <c r="L55" i="1"/>
  <c r="I55" i="1"/>
  <c r="J55" i="1"/>
  <c r="J54" i="1" l="1"/>
  <c r="I54" i="1"/>
  <c r="J57" i="1"/>
  <c r="I57" i="1"/>
  <c r="C16" i="5" l="1"/>
  <c r="C10" i="5"/>
  <c r="C19" i="5" s="1"/>
  <c r="C4" i="5"/>
  <c r="J35" i="1" l="1"/>
  <c r="I35" i="1"/>
  <c r="I39" i="1"/>
  <c r="J39" i="1"/>
  <c r="I51" i="1"/>
  <c r="J51" i="1"/>
  <c r="J43" i="1"/>
  <c r="I43" i="1"/>
  <c r="I44" i="1"/>
  <c r="J44" i="1"/>
  <c r="I46" i="1"/>
  <c r="J46" i="1"/>
  <c r="I17" i="1"/>
  <c r="J17" i="1"/>
  <c r="J22" i="1"/>
  <c r="I22" i="1"/>
  <c r="I23" i="1"/>
  <c r="J23" i="1"/>
  <c r="J16" i="1"/>
  <c r="I16" i="1"/>
  <c r="I27" i="1"/>
  <c r="I26" i="1" s="1"/>
  <c r="J27" i="1"/>
  <c r="J26" i="1" s="1"/>
  <c r="L27" i="1"/>
  <c r="D9" i="7"/>
  <c r="F9" i="7" s="1"/>
  <c r="G35" i="6"/>
  <c r="H35" i="6"/>
  <c r="G32" i="6"/>
  <c r="H32" i="6"/>
  <c r="G43" i="6"/>
  <c r="H43" i="6"/>
  <c r="G16" i="6"/>
  <c r="H16" i="6"/>
  <c r="G12" i="6"/>
  <c r="H12" i="6"/>
  <c r="G41" i="6"/>
  <c r="H41" i="6"/>
  <c r="G18" i="6"/>
  <c r="H18" i="6"/>
  <c r="G37" i="6"/>
  <c r="H37" i="6"/>
  <c r="G36" i="6"/>
  <c r="H36" i="6"/>
  <c r="G46" i="6"/>
  <c r="H46" i="6"/>
  <c r="G27" i="6"/>
  <c r="H27" i="6"/>
  <c r="G23" i="6"/>
  <c r="H23" i="6"/>
  <c r="G15" i="6"/>
  <c r="H15" i="6"/>
  <c r="G39" i="6"/>
  <c r="H39" i="6"/>
  <c r="G21" i="6"/>
  <c r="H21" i="6"/>
  <c r="G28" i="6"/>
  <c r="H28" i="6"/>
  <c r="G14" i="6"/>
  <c r="H14" i="6"/>
  <c r="G10" i="6"/>
  <c r="H10" i="6"/>
  <c r="G45" i="6"/>
  <c r="H45" i="6"/>
  <c r="G19" i="6"/>
  <c r="H19" i="6"/>
  <c r="G17" i="6"/>
  <c r="H17" i="6"/>
  <c r="G47" i="6"/>
  <c r="H47" i="6"/>
  <c r="G33" i="6"/>
  <c r="H33" i="6"/>
  <c r="G38" i="6"/>
  <c r="H38" i="6"/>
  <c r="G29" i="6"/>
  <c r="H29" i="6"/>
  <c r="G25" i="6"/>
  <c r="H25" i="6"/>
  <c r="G24" i="6"/>
  <c r="H24" i="6"/>
  <c r="G20" i="6"/>
  <c r="H20" i="6"/>
  <c r="G22" i="6"/>
  <c r="H22" i="6"/>
  <c r="G30" i="6"/>
  <c r="H30" i="6"/>
  <c r="G44" i="6"/>
  <c r="H44" i="6"/>
  <c r="G13" i="6"/>
  <c r="H13" i="6"/>
  <c r="G40" i="6"/>
  <c r="H40" i="6"/>
  <c r="G11" i="6"/>
  <c r="H11" i="6"/>
  <c r="I37" i="1" l="1"/>
  <c r="J37" i="1"/>
  <c r="I38" i="1"/>
  <c r="J38" i="1"/>
  <c r="D13" i="7"/>
  <c r="E25" i="7"/>
  <c r="E21" i="7"/>
  <c r="D21" i="7"/>
  <c r="E19" i="7"/>
  <c r="E17" i="7"/>
  <c r="D17" i="7"/>
  <c r="E15" i="7"/>
  <c r="F14" i="7"/>
  <c r="F16" i="7"/>
  <c r="F18" i="7"/>
  <c r="F20" i="7"/>
  <c r="F22" i="7"/>
  <c r="F24" i="7"/>
  <c r="F26" i="7"/>
  <c r="F10" i="7"/>
  <c r="F12" i="7"/>
  <c r="E13" i="7"/>
  <c r="E11" i="7"/>
  <c r="E27" i="7" s="1"/>
  <c r="D11" i="7"/>
  <c r="J34" i="1"/>
  <c r="J32" i="1"/>
  <c r="I32" i="1"/>
  <c r="I33" i="1"/>
  <c r="J33" i="1"/>
  <c r="J49" i="1"/>
  <c r="J48" i="1" s="1"/>
  <c r="J42" i="1"/>
  <c r="J40" i="1" s="1"/>
  <c r="J21" i="1"/>
  <c r="E33" i="4"/>
  <c r="D33" i="4"/>
  <c r="E30" i="4"/>
  <c r="D30" i="4"/>
  <c r="E24" i="4"/>
  <c r="D24" i="4"/>
  <c r="E13" i="4"/>
  <c r="E34" i="4" s="1"/>
  <c r="D13" i="4"/>
  <c r="D34" i="4" s="1"/>
  <c r="D27" i="7" l="1"/>
  <c r="J31" i="1"/>
  <c r="I36" i="1"/>
  <c r="J36" i="1"/>
  <c r="F11" i="7"/>
  <c r="F17" i="7"/>
  <c r="F21" i="7"/>
  <c r="F25" i="7"/>
  <c r="F13" i="7"/>
  <c r="F23" i="7"/>
  <c r="F19" i="7"/>
  <c r="F15" i="7"/>
  <c r="L42" i="1"/>
  <c r="L21" i="1"/>
  <c r="L32" i="1"/>
  <c r="L34" i="1"/>
  <c r="L38" i="1"/>
  <c r="L15" i="1"/>
  <c r="F27" i="7" l="1"/>
  <c r="E28" i="7" s="1"/>
  <c r="L33" i="1"/>
  <c r="J15" i="1"/>
  <c r="J62" i="1" s="1"/>
  <c r="J8" i="1" s="1"/>
  <c r="I49" i="1"/>
  <c r="I48" i="1" s="1"/>
  <c r="D28" i="7" l="1"/>
  <c r="F28" i="7" s="1"/>
  <c r="L62" i="1"/>
  <c r="I15" i="1" l="1"/>
  <c r="I42" i="1"/>
  <c r="I40" i="1" s="1"/>
  <c r="I21" i="1"/>
  <c r="I34" i="1"/>
  <c r="I31" i="1" s="1"/>
  <c r="J61" i="1" l="1"/>
  <c r="I8" i="1" s="1"/>
  <c r="H42" i="6"/>
  <c r="H48" i="6" s="1"/>
  <c r="I26" i="6" s="1"/>
  <c r="I34" i="6" l="1"/>
  <c r="I31" i="6"/>
  <c r="I47" i="6"/>
  <c r="I29" i="6"/>
  <c r="I35" i="6"/>
  <c r="I37" i="6"/>
  <c r="I40" i="6"/>
  <c r="I21" i="6"/>
  <c r="I25" i="6"/>
  <c r="I14" i="6"/>
  <c r="I23" i="6"/>
  <c r="I12" i="6"/>
  <c r="I20" i="6"/>
  <c r="I13" i="6"/>
  <c r="I19" i="6"/>
  <c r="I24" i="6"/>
  <c r="I27" i="6"/>
  <c r="I22" i="6"/>
  <c r="I28" i="6"/>
  <c r="I43" i="6"/>
  <c r="I46" i="6"/>
  <c r="I18" i="6"/>
  <c r="I45" i="6"/>
  <c r="I36" i="6"/>
  <c r="I30" i="6"/>
  <c r="I33" i="6"/>
  <c r="I16" i="6"/>
  <c r="I44" i="6"/>
  <c r="I17" i="6"/>
  <c r="I38" i="6"/>
  <c r="I10" i="6"/>
  <c r="J10" i="6" s="1"/>
  <c r="K10" i="6" s="1"/>
  <c r="I15" i="6"/>
  <c r="I32" i="6"/>
  <c r="I42" i="6"/>
  <c r="I41" i="6"/>
  <c r="I39" i="6"/>
  <c r="I11" i="6"/>
  <c r="J11" i="6" l="1"/>
  <c r="K11" i="6" s="1"/>
  <c r="J12" i="6"/>
  <c r="K12" i="6" s="1"/>
  <c r="J13" i="6" l="1"/>
  <c r="K13" i="6" s="1"/>
  <c r="J14" i="6" l="1"/>
  <c r="J15" i="6" s="1"/>
  <c r="K14" i="6" l="1"/>
  <c r="K15" i="6"/>
  <c r="J16" i="6"/>
  <c r="K16" i="6" l="1"/>
  <c r="J17" i="6"/>
  <c r="K17" i="6" l="1"/>
  <c r="J18" i="6"/>
  <c r="K18" i="6" l="1"/>
  <c r="J19" i="6"/>
  <c r="J20" i="6" s="1"/>
  <c r="J21" i="6" s="1"/>
  <c r="J22" i="6" s="1"/>
  <c r="J23" i="6" s="1"/>
  <c r="J24" i="6" s="1"/>
  <c r="J25" i="6" s="1"/>
  <c r="J26" i="6" s="1"/>
  <c r="J27" i="6" s="1"/>
  <c r="J28" i="6" s="1"/>
  <c r="K19" i="6" l="1"/>
  <c r="K20" i="6" l="1"/>
  <c r="K21" i="6" l="1"/>
  <c r="K22" i="6" l="1"/>
  <c r="K24" i="6" l="1"/>
  <c r="K25" i="6"/>
  <c r="K23" i="6"/>
  <c r="K26" i="6" l="1"/>
  <c r="K27" i="6" l="1"/>
  <c r="K28" i="6" l="1"/>
  <c r="J29" i="6"/>
  <c r="K29" i="6" l="1"/>
  <c r="J30" i="6"/>
  <c r="K30" i="6" l="1"/>
  <c r="J31" i="6"/>
  <c r="J32" i="6" l="1"/>
  <c r="K31" i="6"/>
  <c r="J33" i="6" l="1"/>
  <c r="K32" i="6"/>
  <c r="K33" i="6" l="1"/>
  <c r="J34" i="6"/>
  <c r="J35" i="6" l="1"/>
  <c r="K34" i="6"/>
  <c r="J36" i="6" l="1"/>
  <c r="K35" i="6"/>
  <c r="J37" i="6" l="1"/>
  <c r="K36" i="6"/>
  <c r="J38" i="6" l="1"/>
  <c r="K37" i="6"/>
  <c r="K38" i="6" l="1"/>
  <c r="J39" i="6"/>
  <c r="J40" i="6" l="1"/>
  <c r="K39" i="6"/>
  <c r="J41" i="6" l="1"/>
  <c r="K40" i="6"/>
  <c r="J42" i="6" l="1"/>
  <c r="K41" i="6"/>
  <c r="J43" i="6" l="1"/>
  <c r="K42" i="6"/>
  <c r="J44" i="6" l="1"/>
  <c r="K43" i="6"/>
  <c r="J45" i="6" l="1"/>
  <c r="K44" i="6"/>
  <c r="J46" i="6" l="1"/>
  <c r="K45" i="6"/>
  <c r="J47" i="6" l="1"/>
  <c r="K46" i="6"/>
  <c r="K47" i="6" l="1"/>
</calcChain>
</file>

<file path=xl/sharedStrings.xml><?xml version="1.0" encoding="utf-8"?>
<sst xmlns="http://schemas.openxmlformats.org/spreadsheetml/2006/main" count="1006" uniqueCount="483">
  <si>
    <t>ITEM</t>
  </si>
  <si>
    <t>UND</t>
  </si>
  <si>
    <t>PREÇO UNIT.</t>
  </si>
  <si>
    <t>1.1</t>
  </si>
  <si>
    <t>1.2</t>
  </si>
  <si>
    <t>M³</t>
  </si>
  <si>
    <t>M²</t>
  </si>
  <si>
    <t>CÓDIGO</t>
  </si>
  <si>
    <t>M</t>
  </si>
  <si>
    <t>2.1</t>
  </si>
  <si>
    <t>2.2</t>
  </si>
  <si>
    <t>2.3</t>
  </si>
  <si>
    <t>2.4</t>
  </si>
  <si>
    <t>3.1</t>
  </si>
  <si>
    <t>3.2</t>
  </si>
  <si>
    <t>4.1</t>
  </si>
  <si>
    <t>4.2</t>
  </si>
  <si>
    <t>5.1</t>
  </si>
  <si>
    <t>5.2</t>
  </si>
  <si>
    <t>6.1</t>
  </si>
  <si>
    <t>7.1</t>
  </si>
  <si>
    <t>8.1</t>
  </si>
  <si>
    <t>9.1</t>
  </si>
  <si>
    <t>9.2</t>
  </si>
  <si>
    <t>PREFEITURA MUNICIPAL DE BARRA DE GUABIRABA</t>
  </si>
  <si>
    <t>DESCRIÇÃO</t>
  </si>
  <si>
    <t>SERVIÇOS PRELIMINARES</t>
  </si>
  <si>
    <t>8.2</t>
  </si>
  <si>
    <t>PINTURAS</t>
  </si>
  <si>
    <t>PAISAGISMO E URBANIZAÇÃO</t>
  </si>
  <si>
    <t>PESQUISA DE MERCADO</t>
  </si>
  <si>
    <t>7.2</t>
  </si>
  <si>
    <t>7.3</t>
  </si>
  <si>
    <t>7.4</t>
  </si>
  <si>
    <t>9.3</t>
  </si>
  <si>
    <t>MO</t>
  </si>
  <si>
    <t>PLANILHA ORÇAMENTÁRIA</t>
  </si>
  <si>
    <t>TABELA DE REFERÊNCIA</t>
  </si>
  <si>
    <t>UND.</t>
  </si>
  <si>
    <t>PREÇO (R$)</t>
  </si>
  <si>
    <t>QUANT.</t>
  </si>
  <si>
    <t>S/ BDI</t>
  </si>
  <si>
    <t>TOTAL S/ BDI</t>
  </si>
  <si>
    <t>SECRETARIA DE OBRAS</t>
  </si>
  <si>
    <t xml:space="preserve">TOTAL COM BDI </t>
  </si>
  <si>
    <t>SINAPI</t>
  </si>
  <si>
    <t>MEMÓRIA DE CÁLCULO</t>
  </si>
  <si>
    <t xml:space="preserve">Placa de obra: </t>
  </si>
  <si>
    <t>GRUPO</t>
  </si>
  <si>
    <t>ENCARGO</t>
  </si>
  <si>
    <t>HORISTA (%)</t>
  </si>
  <si>
    <t>MENSALISTA (%)</t>
  </si>
  <si>
    <t>INSS</t>
  </si>
  <si>
    <t>SESI</t>
  </si>
  <si>
    <t>SENAI</t>
  </si>
  <si>
    <t xml:space="preserve">INCRA </t>
  </si>
  <si>
    <t>SEBRAE</t>
  </si>
  <si>
    <t>Salário Educação</t>
  </si>
  <si>
    <t>Seguro Contra Acidentes de Trabalho</t>
  </si>
  <si>
    <t>FGTS</t>
  </si>
  <si>
    <t>SECONCI</t>
  </si>
  <si>
    <t>A</t>
  </si>
  <si>
    <t>A.1</t>
  </si>
  <si>
    <t>A.2</t>
  </si>
  <si>
    <t>A.3</t>
  </si>
  <si>
    <t>A.4</t>
  </si>
  <si>
    <t>A.5</t>
  </si>
  <si>
    <t>A.6</t>
  </si>
  <si>
    <t>A.7</t>
  </si>
  <si>
    <t>A.8</t>
  </si>
  <si>
    <t>A.9</t>
  </si>
  <si>
    <t>TOTAL DOS ENCARGOS SOCIAIS BÁSICOS</t>
  </si>
  <si>
    <t>Repouso Semanal Remunerado</t>
  </si>
  <si>
    <t>B.1</t>
  </si>
  <si>
    <t>B.2</t>
  </si>
  <si>
    <t>B.3</t>
  </si>
  <si>
    <t>B.4</t>
  </si>
  <si>
    <t>B.5</t>
  </si>
  <si>
    <t>B.6</t>
  </si>
  <si>
    <t>B.7</t>
  </si>
  <si>
    <t>B.8</t>
  </si>
  <si>
    <t>B.9</t>
  </si>
  <si>
    <t>B.10</t>
  </si>
  <si>
    <t>B</t>
  </si>
  <si>
    <t>Feriados</t>
  </si>
  <si>
    <t>Auxílio - Enfermidade</t>
  </si>
  <si>
    <t>13º salário</t>
  </si>
  <si>
    <t>Licença Paternidade</t>
  </si>
  <si>
    <t>Faltas Justificadas</t>
  </si>
  <si>
    <t>Dias de chuvas</t>
  </si>
  <si>
    <t>Auxílio Acidente de Trabalho</t>
  </si>
  <si>
    <t>Salário Maternidade</t>
  </si>
  <si>
    <t>Férias gozadas</t>
  </si>
  <si>
    <t>TOTAL DE ENCARGOS SOCIAIS QUE RECEBEM INCIDÊNCIAS DE A</t>
  </si>
  <si>
    <t>C.1</t>
  </si>
  <si>
    <t>C.2</t>
  </si>
  <si>
    <t>C.3</t>
  </si>
  <si>
    <t>C.4</t>
  </si>
  <si>
    <t>C.5</t>
  </si>
  <si>
    <t>C</t>
  </si>
  <si>
    <t>Aviso Prévio Indenizado</t>
  </si>
  <si>
    <t>Aviso Prévio Trabalhado</t>
  </si>
  <si>
    <t>Férias Indenizadas</t>
  </si>
  <si>
    <t>Depósito Rescisão Sem Justa Causa</t>
  </si>
  <si>
    <t>Indenização Adicional</t>
  </si>
  <si>
    <t>TOTAL DE ENCARGOS SOCIAIS QUE NÃO RECEBEM INCIDÊNCIAS DE A</t>
  </si>
  <si>
    <t>D.1</t>
  </si>
  <si>
    <t>D.2</t>
  </si>
  <si>
    <t>D</t>
  </si>
  <si>
    <t>Reincidência de Grupo A sobre Grupo B</t>
  </si>
  <si>
    <t>Reincidência de Grupo A sobre Aviso Prévio Trabalhado e Reincidência do FGTS sobre Aviso Prévio Indenizado</t>
  </si>
  <si>
    <t>TOTAL DAS TAXAS INCIDÊNCIAS E REINCIDÊNCIAS</t>
  </si>
  <si>
    <t>TOTAL DOS ENCARGOS (A+B+C+D)</t>
  </si>
  <si>
    <t>COMPOSIÇÃO DE ENCARGOS SOCIAIS SINAPI</t>
  </si>
  <si>
    <t>Não incide</t>
  </si>
  <si>
    <t>1.0</t>
  </si>
  <si>
    <t>CUSTOS INDIRETOS</t>
  </si>
  <si>
    <t>1.3</t>
  </si>
  <si>
    <t>1.4</t>
  </si>
  <si>
    <t>Administração Central e Local</t>
  </si>
  <si>
    <t>Seguros + Garantia</t>
  </si>
  <si>
    <t>Despesas Financeiras</t>
  </si>
  <si>
    <t>Riscos</t>
  </si>
  <si>
    <t>2.0</t>
  </si>
  <si>
    <t>Tributos</t>
  </si>
  <si>
    <t>PIS</t>
  </si>
  <si>
    <t>COFINS</t>
  </si>
  <si>
    <t>ISS</t>
  </si>
  <si>
    <t>3.0</t>
  </si>
  <si>
    <t>Lucro</t>
  </si>
  <si>
    <t>4.0</t>
  </si>
  <si>
    <t>TAXA TOTAL DE BDI</t>
  </si>
  <si>
    <t>Segundo Acórdão 2622/2013 do Tribunal de Contas da União – TCU, o cálculo do BDI deve ser</t>
  </si>
  <si>
    <t>AC - Administração Central</t>
  </si>
  <si>
    <t>S - Seguro</t>
  </si>
  <si>
    <t>R - Riscos</t>
  </si>
  <si>
    <t>G - Garantia</t>
  </si>
  <si>
    <t>DF - Despesas Financeiras</t>
  </si>
  <si>
    <t>L - Taxa de Lucro/Remuneração</t>
  </si>
  <si>
    <t>UNIT. S/ BDI</t>
  </si>
  <si>
    <t xml:space="preserve">UNIT. C/ BDI </t>
  </si>
  <si>
    <t>TOTAL C/ BDI</t>
  </si>
  <si>
    <t>CURVA ABC</t>
  </si>
  <si>
    <t>DETALHAMENTO</t>
  </si>
  <si>
    <t>% POR ITEM</t>
  </si>
  <si>
    <t>% ACUMULADO</t>
  </si>
  <si>
    <t>TOTAL SEM BDI</t>
  </si>
  <si>
    <t>TOTAL GERAL COM BDI</t>
  </si>
  <si>
    <t>1º MÊS</t>
  </si>
  <si>
    <t>2º MÊS</t>
  </si>
  <si>
    <t>TOTAL</t>
  </si>
  <si>
    <t>CRONOGRAMA FÍSICO-FINANCEIRO</t>
  </si>
  <si>
    <t>FINANCEIRO (R$)</t>
  </si>
  <si>
    <t>CONCEITO</t>
  </si>
  <si>
    <t>%</t>
  </si>
  <si>
    <t>VALOR MENSAL R$</t>
  </si>
  <si>
    <t>PERCENTUAL MENSAL %</t>
  </si>
  <si>
    <t>PONTO DE CONSUMO TERMINAL DE ÁGUA FRIA (SUBRAMAL) COM TUBULAÇÃO DE PVC, DN 25 MM, INSTALADO EM RAMAL DE ÁGUA, INCLUSOS RASGO E CHUMBAMENTO EM ALVENARIA.</t>
  </si>
  <si>
    <t>2,00 m x 4,00 m</t>
  </si>
  <si>
    <t>PLACA DE INAUGURACAO METALICA, *40* CM X *60* CM</t>
  </si>
  <si>
    <t>PLACA DE OBRA (PARA CONSTRUCAO CIVIL) EM CHAPA GALVANIZADA *N. 22*, ADESIVADA, DE *2,0 X 1,125* M</t>
  </si>
  <si>
    <t>A PLANILHA UTILIZADA PARA COMPOSIÇÃO DE CUSTOS FOI A PLANILHA DESONERADA, QUE GEROU MENOR CUSTO UNITÁRIO FINAL DOS ITENS UTILIZADOS.</t>
  </si>
  <si>
    <t>TELA PLASTICA LARANJA, TIPO TAPUME PARA SINALIZACAO, MALHA 1.20 X 50 M (L X C)RETANGULAR, ROLO</t>
  </si>
  <si>
    <t>LASTRO COM MATERIAL GRANULAR (AREIA MÉDIA), APLICADO EM PISOS OU LAJES SOBRE SOLO, ESPESSURA DE *10 CM*.</t>
  </si>
  <si>
    <t>MUDA DE ARBUSTO FLORIFERO, CLUSIA/GARDENIA/MOREIA BRANCA/ AZALEIA OU EQUIVALENTE DA REGIAO, H= *50 A 70* CM</t>
  </si>
  <si>
    <t>ENTRADA DE ENERGIA ELÉTRICA, SUBTERRÂNEA, MONOFÁSICA, COM CAIXA DE EMBUTIR, CABO DE 10 MM2 E DISJUNTOR DIN 50A (NÃO INCLUSA MURETA DE ALVENARIA).</t>
  </si>
  <si>
    <t>REVESTIMENTO DE PAREDE EM GRANILITE, MARMORITE OU GRANITINA - ESP = 5 MM (INCLUSO EXECUCAO)</t>
  </si>
  <si>
    <t>5.3</t>
  </si>
  <si>
    <t>6.2</t>
  </si>
  <si>
    <t>6.3</t>
  </si>
  <si>
    <t>6.4</t>
  </si>
  <si>
    <t>RIPA APARELHADA *1,5 X 5* CM, EM MACARANDUBA, ANGELIM OU EQUIVALENTE DA REGIAO</t>
  </si>
  <si>
    <t>REVESTIMENTOS DOS BANCOS</t>
  </si>
  <si>
    <t>PAVIMENTAÇÃO DOS CANTEIROS CENTRAIS E LOMBOFAIXA</t>
  </si>
  <si>
    <t>INSTALAÇÕES ELÉTRICAS E ILUMINAÇÃO PÚBLICA</t>
  </si>
  <si>
    <t>Perímetros laterais dos canteiros:</t>
  </si>
  <si>
    <t>Canteiro 3:</t>
  </si>
  <si>
    <t>Raízes remanescentes nos canteiros centrais:</t>
  </si>
  <si>
    <t>Modelo de Banco 1:</t>
  </si>
  <si>
    <t>[(1,80m x 0,40m) x 2] + [(0,62m x 0,40m) x2] + (2,19m x0,40m) + (1,56mx0,40m) + (1,33mx0,40m) + (0,70m x 0,40m) + [(0,63m x 0,40m)x2] + (0,75m x 0,60m) + [(1,10m x 0,60m)x2] + [(2,31m x 0,80m)x2] + [(0,70m x 0,80m) x 2]= 11,34m²</t>
  </si>
  <si>
    <t>Modelo de Banco 2:</t>
  </si>
  <si>
    <t>(2,20m x 0,40m) + (1,27m x 0,40m) + [(0,62m x 0,40m) x 2] + (0,65m x 0,40m) + (1,58m x 0,40m) + (1,52m x 0,50m) + (1,27m x 0,50m)+ (0.80m x 0,50m) + (0,65m x 0,50m) + (0,72m x 0,50m) + (0,62m x 0,50m)+ [(2,30mx0,67m)x2] + [(0,65mx 0,67m)x2] = 9,52m²</t>
  </si>
  <si>
    <t>Modelo de Banco 3:</t>
  </si>
  <si>
    <t>[(1,50m x 0,40m)x2] + [(0,62m x 0,40m) x 2] + [(0,75m x 0,50m) x 2] +[(1,50m x 0,50m) x 2] + [(1,80m x 0,40m) x 2] + [(0,62m x 0,40m) x 2] + [1,80m x 0,67m)x2] + [(0,90m x 0,67m)x2] = 9,50m²</t>
  </si>
  <si>
    <t>Canteiro 1: (2 bancos Modelo 1)  22,68m² + (1 banco Modelo 2) 9,52m² + (1 banco Modelo 3) 9,50m² = Total 41,70m²</t>
  </si>
  <si>
    <t>Canteiro 2: (1 banco Modelo 1)  11,34m² + (1 banco Modelo 2) 9,52m² + (1 banco Modelo 3) 9,50m² = Total 30,36m²</t>
  </si>
  <si>
    <t>Modelo de Banco 4:</t>
  </si>
  <si>
    <t>[(1,50m x 0,40m)x2] + [(0,62m x 0,40m) x 2] + [(0,75m x 0,50m) x 2] +[(1,50m x 0,50m) x 2] + [1,80m x 0,67m)x2] + [(0,90m x 0,67m)x2] = 7,56m²</t>
  </si>
  <si>
    <t>Canteiro 3: (2 bancos Modelo 1)  22,68m² + (2 bancos Modelo 2) 19,04m² + (1 banco Modelo 4) 7,56m² = Total 49,28m²</t>
  </si>
  <si>
    <t>(0,62m x 0,40m)  + (2,19m x0,40m) + (1,33mx0,40m) + (1,80m x 0,40m) + [(0,62m x 0,40m)x2] = 2,87m²</t>
  </si>
  <si>
    <t>(2,20m x 0,40m) + (1,27m x 0,40m) + (0,62m x 0,40m)= 1,64m²</t>
  </si>
  <si>
    <t>(1,50m x 0,40m) + (0,62m x 0,40m) + (1,80m x 0,40m) + [(0,62m x 0,40m) x 2] = 2,06m²</t>
  </si>
  <si>
    <t>(1,50m x 0,40m) + (0,62m x 0,40m) = 0,85m²</t>
  </si>
  <si>
    <t>Canteiro 1: (2 bancos Modelo 1)  5,74m² + (1 banco Modelo 2) 1,64m² + (1 banco Modelo 3) 2,06m² = Total 9,44m²</t>
  </si>
  <si>
    <t>Canteiro 2: (1 banco Modelo 1)  2,87m² + (1 banco Modelo 2) 1,64m² + (1 banco Modelo 3) 2,06m² = Total 6,57m²</t>
  </si>
  <si>
    <t>Canteiro 3: (2 bancos Modelo 1)  5,74m² + (2 bancos Modelo 2) 3,28m² + (1 banco Modelo 4) 0,85m² = Total 9,87m²</t>
  </si>
  <si>
    <t>2,19m + 1,33m = 3,52m x 10 ripas = 35,20m (assento)</t>
  </si>
  <si>
    <t>CPRB</t>
  </si>
  <si>
    <t>I - Incidência de Impostos (PIS, COFINS, ISS e CPRB)</t>
  </si>
  <si>
    <t xml:space="preserve">COM BDI </t>
  </si>
  <si>
    <t>4813-SNP</t>
  </si>
  <si>
    <t>37524-SNP</t>
  </si>
  <si>
    <t>98527-SNP</t>
  </si>
  <si>
    <t>Retirada de paralelepípedos para lombofaixa:</t>
  </si>
  <si>
    <t>REVITALIZAÇÃO DO CANTEIRO CENTRAL</t>
  </si>
  <si>
    <t>Canteiro 1: 52,18M X 2 = 104,36m</t>
  </si>
  <si>
    <t>Canteiro 2: 29,20M x 2 = 58,40m</t>
  </si>
  <si>
    <t>Canteiro 3: 69,95M x 2 = 139,90</t>
  </si>
  <si>
    <t>Meio fio de concreto existente:</t>
  </si>
  <si>
    <t>Trechos retos:</t>
  </si>
  <si>
    <t>Canteiro 1: 52 m + 52m = 104 m</t>
  </si>
  <si>
    <t>Canteiro 2: 29,10 m + 29,10m = 58,20m</t>
  </si>
  <si>
    <t>Canteiro 3: 28,30 m + 28,30m = 56,60m</t>
  </si>
  <si>
    <t>Canteiro 4: 29,50 m +29,50 m = 59m</t>
  </si>
  <si>
    <t xml:space="preserve">Trechos Curvos: </t>
  </si>
  <si>
    <t>Canteiro 1: 1,90 m + 1,90m = 3,80 m</t>
  </si>
  <si>
    <t>Canteiro 2: 1,90 m + 1,90m = 3,80 m</t>
  </si>
  <si>
    <t>Canteiro 3: 1,90 m + 1,90m = 3,80 m</t>
  </si>
  <si>
    <t>Canteiro 4: 1,90 m + 1,90m = 3,80 m</t>
  </si>
  <si>
    <t>Canteiro 1:</t>
  </si>
  <si>
    <t>7,20m x 6 m = 43,20 m² x 2 = 86,40m²</t>
  </si>
  <si>
    <t>Canteiro 2:</t>
  </si>
  <si>
    <t>100323-SNP</t>
  </si>
  <si>
    <t>LASTRO COM MATERIAL GRANULAR (AREIA MÉDIA), APLICADO EM PISOS OU LAJES SOBRE SOLO, ESPESSURA DE *10 CM*. AF_07/2019</t>
  </si>
  <si>
    <t>Área da lombofaixa:</t>
  </si>
  <si>
    <t>Área de piso intertravado cor natural:</t>
  </si>
  <si>
    <t>Lombofaixa canteiro 1: 6,00m x 7,20m = 43,20m² x 2 = 86,40m²</t>
  </si>
  <si>
    <t>Lombofaixa canteiro 2: 6,00m x 7,20m = 43,20m² x 2 = 86,40m²</t>
  </si>
  <si>
    <t>ELEVAÇÕES PARA BANCOS DE ALVENARIA  E CONCRETO</t>
  </si>
  <si>
    <t>4.3</t>
  </si>
  <si>
    <t>4.4</t>
  </si>
  <si>
    <t>6.5</t>
  </si>
  <si>
    <t>6.6</t>
  </si>
  <si>
    <t>6.7</t>
  </si>
  <si>
    <t>INSTALAÇÕES HIDRÁULICAS</t>
  </si>
  <si>
    <t>89957-SNP</t>
  </si>
  <si>
    <t>PONTO DE CONSUMO TERMINAL DE ÁGUA FRIA (SUBRAMAL) COM TUBULAÇÃO DE PVC, DN 25 MM, INSTALADO EM RAMAL DE ÁGUA, INCLUSOS RASGO E CHUMBAMENTO EM ALVENARIA. AF_12/2014</t>
  </si>
  <si>
    <t>7602-SNP</t>
  </si>
  <si>
    <t>TORNEIRA METAL AMARELO COM BICO PARA JARDIM, PADRAO POPULAR, 1/2 " OU 3/4 ". (REF 1128)</t>
  </si>
  <si>
    <t>99811-SNP</t>
  </si>
  <si>
    <t>LIMPEZA DE CONTRAPISO COM VASSOURA A SECO.AF_04/2019</t>
  </si>
  <si>
    <t>42440-SNP</t>
  </si>
  <si>
    <t>LIXEIRA DUPLA, COM CAPACIDADE VOLUMETRICA DE 60L*, FABRICADA EM TUBO DE ACO CARBONO, CESTOS EM CHAPA DE ACO E PINTURA NO PROCESSO ELETROSTATICO - PARA ACADEMIA AO AR LIVRE / ACADEMIA DA TERCEIRA IDADE - ATI</t>
  </si>
  <si>
    <t>10848 - SNP</t>
  </si>
  <si>
    <t>94342-SNP</t>
  </si>
  <si>
    <t>Meio fio de concreto - trechos retos:</t>
  </si>
  <si>
    <t>94273-SNP</t>
  </si>
  <si>
    <t>ASSENTAMENTO DE GUIA (MEIO-FIO) EM TRECHO RETO, CONFECCIONADA EM CONCRETO PRÉ-FABRICADO, DIMENSÕES 100X15X13X30 CM (COMPRIMENTO X BASE INFERIOR X BASE SUPERIOR X ALTURA), PARA VIAS URBANAS (USO VIÁRIO). AF_06/2016</t>
  </si>
  <si>
    <t>REMOÇÃO DE RAÍZES REMANESCENTES DE TRONCO DE ÁRVORE COM DIÂMETRO MAIOR OU IGUAL A 0,40 M E MENOR QUE 0,60 M. AF_05/2018</t>
  </si>
  <si>
    <t xml:space="preserve">Canteiro 1: 52,18 m + 52,18m = 104,36 m </t>
  </si>
  <si>
    <t>Canteiro 2: 29,20 m + 29,20m 58,40m</t>
  </si>
  <si>
    <t>Canteiro 3: 69,95m + 69m95m = 139,90m</t>
  </si>
  <si>
    <t xml:space="preserve">Lombofaixa:  </t>
  </si>
  <si>
    <t>Canteiro 2: 7,20m + 6,00m +6,00m= 19,20m x 2 = 38,40m</t>
  </si>
  <si>
    <t>Canteiro 1: 7,20m + 6,00m +6,00m= 19,20m x 2 = 38,40m</t>
  </si>
  <si>
    <t>94274-SNP</t>
  </si>
  <si>
    <t>Meio fio de concreto - trechos Curvos:</t>
  </si>
  <si>
    <t xml:space="preserve">Canteiro 1: 2,00 m + 2,00m = 4,00 m </t>
  </si>
  <si>
    <t xml:space="preserve">Canteiro 2: 2,00 m + 2,00m = 4,00 m </t>
  </si>
  <si>
    <t xml:space="preserve">Canteiro 3: 2,00 m + 2,00m = 4,00 m </t>
  </si>
  <si>
    <t>Retirada de paralelepípedos para unificar os canteiros 3 e 4 existentes: 11,20m x 2m = 22,40m²</t>
  </si>
  <si>
    <t>87496-SNP</t>
  </si>
  <si>
    <t>6081-SNP</t>
  </si>
  <si>
    <t>ARGILA OU BARRO PARA ATERRO/REATERRO (COM TRANSPORTE ATE 10 KM)</t>
  </si>
  <si>
    <t>ASSENTAMENTO DE GUIA (MEIO-FIO) EM TRECHO CURVO, CONFECCIONADA EM CONCRETO PRÉ-FABRICADO, DIMENSÕES 100X15X13X30 CM (COMPRIMENTO X BASE INFERIOR X BASE SUPERIOR X ALTURA), PARA VIAS URBANAS (USO VIÁRIO). AF_06/2016</t>
  </si>
  <si>
    <t>ALVENARIA DE VEDAÇÃO DE BLOCOS CERÂMICOS FURADOS NA HORIZONTAL DE 9X19X19CM (ESPESSURA 9CM) DE PAREDES COM ÁREA LÍQUIDA MENOR QUE 6M² SEM VÃOS E ARGAMASSA DE ASSENTAMENTO COM PREPARO MANUAL. AF_06/2014</t>
  </si>
  <si>
    <t>Canteiro 1: 66,71m²</t>
  </si>
  <si>
    <t>Canteiro 2: 35,71m²</t>
  </si>
  <si>
    <t xml:space="preserve">Meio fio para árvores: 2m² x 4 = 8m² </t>
  </si>
  <si>
    <t xml:space="preserve">Meio fio para árvores: 2m² x 11 = 22m² </t>
  </si>
  <si>
    <t>Canteiro 3: 97,57m²</t>
  </si>
  <si>
    <t>Área do assento do banco: 1,12m² + 1,82m² = 2,94m²</t>
  </si>
  <si>
    <t>Área do assento do banco: 1,36m² + 0,40m² = 1,76m²</t>
  </si>
  <si>
    <t>Área do assento do banco: 1,15m² + 1,12m² = 2,27m²</t>
  </si>
  <si>
    <t>Área do assento do banco: 0,62m x 1,50m = 0,93m²</t>
  </si>
  <si>
    <t xml:space="preserve">Alvenaria para Bancos modelo 1: </t>
  </si>
  <si>
    <t xml:space="preserve">Alvenaria para Bancos modelo 2: </t>
  </si>
  <si>
    <t xml:space="preserve">Alvenaria para Bancos modelo 3: </t>
  </si>
  <si>
    <t xml:space="preserve">Alvenaria para Bancos modelo 4: </t>
  </si>
  <si>
    <t>Volume de argila para aterro de bancos modelo 1:</t>
  </si>
  <si>
    <t>0,32 m x 1,50m x 0,40m = 0,19m³</t>
  </si>
  <si>
    <t>0,45 m x 0,80m x 0,50m = 0,18m³</t>
  </si>
  <si>
    <t>2,00 m x 0,40m x 0,68m = 0,54m³</t>
  </si>
  <si>
    <t>1,03 m x 0,33m x 0,40m = 0,13m³</t>
  </si>
  <si>
    <t>1,26 m x 0,33m x 0,40m = 0,17m³</t>
  </si>
  <si>
    <t>Volume total de argila para bancos modelo 1: 1,21m³ x 5 = 6,05m³</t>
  </si>
  <si>
    <t>Volume de argila para aterro de bancos modelo 2:</t>
  </si>
  <si>
    <t>0,32 m x 0,35m x 0,40m = 0,04m³</t>
  </si>
  <si>
    <t>1,90 m x 0,32m x 0,40m = 0,24m³</t>
  </si>
  <si>
    <t>2,00 m x 0,35m x 0,67m = 0,47m³</t>
  </si>
  <si>
    <t>0,50 m x 0,97m x 0,50m = 0,24m³</t>
  </si>
  <si>
    <t>0,42 m x 0,32m x 0,50m = 0,07m³</t>
  </si>
  <si>
    <t>Volume total de argila para bancos modelo 2: 1,06m³ x 4 = 4,24m³</t>
  </si>
  <si>
    <t>Volume de argila para aterro de bancos modelo 3:</t>
  </si>
  <si>
    <t>0,47m x 1,20m x 0,40m = 0,22m³</t>
  </si>
  <si>
    <t>0,30 m x 1,20m x 0,50m = 0,18m³</t>
  </si>
  <si>
    <t>1,50 m x 0,60m x 0,67m = 0,60m³</t>
  </si>
  <si>
    <t>Volume total de argila para bancos modelo 3: 1,19m³ x 2 = 2,38m³</t>
  </si>
  <si>
    <t>Volume de argila para aterro de bancos modelo 4:</t>
  </si>
  <si>
    <t>0,47m x 1,20m x 0,50m = 0,28m³</t>
  </si>
  <si>
    <t>0,30 m x 1,20m x 0,40m = 0,14m³</t>
  </si>
  <si>
    <t>Volume total de argila para bancos modelo 4: 1,02m³</t>
  </si>
  <si>
    <t>3.3</t>
  </si>
  <si>
    <t>94963-SNP</t>
  </si>
  <si>
    <t>CONCRETO FCK = 15MPA, TRAÇO 1:3,4:3,5 (CIMENTO/ AREIA MÉDIA/ BRITA 1) PREPARO MECÂNICO COM BETONEIRA 400 L. AF_07/2016</t>
  </si>
  <si>
    <t>3.4</t>
  </si>
  <si>
    <t>95952-SNP</t>
  </si>
  <si>
    <t>(COMPOSIÇÃO REPRESENTATIVA) EXECUÇÃO DE ESTRUTURAS DE CONCRETO ARMADO CONVENCIONAL, PARA EDIFICAÇÃO HABITACIONAL MULTIFAMILIAR (PRÉDIO), FCK= 25 MPA. AF_01/2017</t>
  </si>
  <si>
    <t>Concreto para confecção de mesas:</t>
  </si>
  <si>
    <t>Concreto para chumbamento dos pergolados:</t>
  </si>
  <si>
    <t>Bancos: 0,30 m x 0,30m x (0,45m + 0,20m base) =0,06m³ x 16 bancos = 0,94m³</t>
  </si>
  <si>
    <t>Base da mesa: 0,40 m x 0,40 m x (0,80 m +0,30m base) = 0,175m³ x 4 mesas = 0,70m³</t>
  </si>
  <si>
    <t>Mesa: 0,90 m x 0,90 m x 0,05m = 0,04m³ x 4 mesas = 0,18m³</t>
  </si>
  <si>
    <t>87893-SNP</t>
  </si>
  <si>
    <t>CHAPISCO APLICADO EM ALVENARIA (SEM PRESENÇA DE VÃOS) E ESTRUTURAS DE CONCRETO DE FACHADA, COM COLHER DE PEDREIRO. ARGAMASSA TRAÇO 1:3 COM PREPARO MANUAL. AF_06/2014</t>
  </si>
  <si>
    <t>87794-SNP</t>
  </si>
  <si>
    <t>EMBOÇO OU MASSA ÚNICA EM ARGAMASSA TRAÇO 1:2:8, PREPARO MANUAL, APLICADA MANUALMENTE EM PANOS CEGOS DE FACHADA (SEM PRESENÇA DE VÃOS), ESPESSURA DE 25 MM. AF_06/2014</t>
  </si>
  <si>
    <t>34684-SNP</t>
  </si>
  <si>
    <t>20205-SNP</t>
  </si>
  <si>
    <t xml:space="preserve">PINTURAS </t>
  </si>
  <si>
    <t>1,80 x 10 ripas = 18m (assento)</t>
  </si>
  <si>
    <t>1,10m  x 4 ripas = 4,40m (encosto)</t>
  </si>
  <si>
    <t>2,20m + 1,25m = 3,45m x 10 ripas= 34,50m (assento)</t>
  </si>
  <si>
    <t>1,50m x 10 ripas = 15,00m (assento)</t>
  </si>
  <si>
    <t>1,50m  x 4 ripas = 6,00m (encosto)</t>
  </si>
  <si>
    <t>Total Banco 1: 57,60m x 5 = 288m</t>
  </si>
  <si>
    <t>Total Banco 2: 34,50m x 4 = 138m</t>
  </si>
  <si>
    <t>Total Banco 3: 39,00m x 2 = 78m</t>
  </si>
  <si>
    <t xml:space="preserve">Total Banco 4: 21,00m </t>
  </si>
  <si>
    <t>APLICAÇÃO DE FUNDO SELADOR ACRÍLICO EM PAREDES, UMA DEMÃO. AF_06/2014</t>
  </si>
  <si>
    <t>88485-SNP</t>
  </si>
  <si>
    <t>88489-SNP</t>
  </si>
  <si>
    <t>APLICAÇÃO MANUAL DE PINTURA COM TINTA LÁTEX ACRÍLICA EM PAREDES, DUAS DEMÃOS. AF_06/2014</t>
  </si>
  <si>
    <t>102203-SNP</t>
  </si>
  <si>
    <t>PINTURA VERNIZ (INCOLOR) ALQUÍDICO EM MADEIRA, USO INTERNO E EXTERNO, 1 DEMÃO. AF_01/2021</t>
  </si>
  <si>
    <t>(0,75M X 0,70M) + (0,47 M X 0,70M ) + (0,63M X 0,20M) + (1,10 M X 0,70M) + (2,30 M X 0,90M) + (0,70M X 0,40M) + (0,70M X 0,40M) + (2,30 X 0,50M)=5,53M²</t>
  </si>
  <si>
    <t>(2,30 M X 0,90M) + (0,80M X 0,70M) +(1,27M X0,70M) + (1,52M X 0,70M) + (0,62M X 0,30M) +(0,65M X 0,40M) + (0,65M X 0,45M) X (2,30 M X 0,50M)= 5M²</t>
  </si>
  <si>
    <t>(0,60M X 0 70M) + (1,50M X 0,70M) + (1,50M X 0,50M) + [(0,90M X 0,87M) X2 ]+ (1,80M X 0,50M) + (0,44M X 0,87M) + (0,62M X 0,30M)=5,25M²</t>
  </si>
  <si>
    <t>(0,90M X 0,87M X 2) +(1,80M X 0,87M) + (0,44 M X 0,87M ) +(0,62M X 0,40M) + (0,75M X 0,37M) + (0,75M X 0,70M) + (1,50M X 0,70M) + (1,50M X 0,47M) = 6,32M²</t>
  </si>
  <si>
    <t>Total Banco 3: 5,25m² x 2 = 10,50m²</t>
  </si>
  <si>
    <t>Total Banco 2: 5,00m² x 4 = 20m²</t>
  </si>
  <si>
    <t>Total Banco 1: 5,53m² x 5 = 27,65m²</t>
  </si>
  <si>
    <t>Total Banco 4: 6,32m ²</t>
  </si>
  <si>
    <t>Madeiramento dos bancos:</t>
  </si>
  <si>
    <t>525 M X  0,10 m de espessura = 525M X 0,10M = 52,50M²</t>
  </si>
  <si>
    <t>PLANTIO DE GRAMA EM PLACAS. AF_05/2018</t>
  </si>
  <si>
    <t>98504-SNP</t>
  </si>
  <si>
    <t>7253-SNP</t>
  </si>
  <si>
    <t>TERRA VEGETAL (GRANEL)</t>
  </si>
  <si>
    <t>Área de grama:</t>
  </si>
  <si>
    <t>Volume de terra vegetal para área de plantação de árvores ornamentais:</t>
  </si>
  <si>
    <t>98511-SNP</t>
  </si>
  <si>
    <t>PLANTIO DE ÁRVORE ORNAMENTAL COM ALTURA DE MUDA MAIOR QUE 2,00 M E MENOR OU IGUAL A 4,00 M. AF_05/2018</t>
  </si>
  <si>
    <t>38640-SNP</t>
  </si>
  <si>
    <t>MUDA DE ARBUSTO, PINGO DE OURO/ VIOLETEIRA, H = *10 A 20* CM</t>
  </si>
  <si>
    <t>PLANTIO DE PALMEIRA COM ALTURA DE MUDA MENOR OU IGUAL A 2,00 M. AF_05/2018</t>
  </si>
  <si>
    <t>98516-SNP</t>
  </si>
  <si>
    <t>10826-SNP</t>
  </si>
  <si>
    <t>0,30m x 0,30m x 0,15m = 0,01m³ x 3 árvores (ficus) = 0,04m³</t>
  </si>
  <si>
    <t xml:space="preserve">Canteiro 1: 3,32m² </t>
  </si>
  <si>
    <t xml:space="preserve">Canteiro 3: 3,32m² </t>
  </si>
  <si>
    <t>Volume de terra vegetal para área de grama: 6,64 m² x 0,05m= 0,33m³</t>
  </si>
  <si>
    <t>Jardineiras bancos modelo 1: 0,45m x 0,80m x 0,10m = 0,04m³ x 5 = 0,20m³</t>
  </si>
  <si>
    <t>Volume de terra vegetal nas jardineiras:</t>
  </si>
  <si>
    <t>Grama jardineiras dos bancos modelo 1:0,30m² x 0,05m = 0,01m³ x 5 = 0,05m³</t>
  </si>
  <si>
    <t>Grama jardineiras dos bancos modelo 2:0,70m² x 0,05m = 0,03m³ x 4 = 0,14m³</t>
  </si>
  <si>
    <t>Jardineiras bancos modelo 2: 1,87m x 0,50m x 0,10m = 0,09m³ x 4 = 0,37m³</t>
  </si>
  <si>
    <t>Grama jardineiras dos bancos modelo 3:0,90m² x 0,05m = 0,04m³ x 2 = 0,09m³</t>
  </si>
  <si>
    <t>Jardineiras bancos modelo 3: 1,20m x 0,30m x 0,10m = 0,04m³ x 2 = 0,07m³</t>
  </si>
  <si>
    <t xml:space="preserve">Grama jardineiras dos bancos modelo 4:0,90m² x 0,05m = 0,04m³ </t>
  </si>
  <si>
    <t xml:space="preserve">Jardineiras bancos modelo 4: 1,20m x 0,47m x 0,10m = 0,06m³ </t>
  </si>
  <si>
    <t>Grama jardineiras dos bancos modelo 1: 0,30m²  x 5= 1,50m²</t>
  </si>
  <si>
    <t>Grama jardineiras dos bancos modelo 2: 0,70m² x  4 = 2,80m²</t>
  </si>
  <si>
    <t>Grama jardineiras dos bancos modelo 3: 0,90m² x  2 = 1,80m²</t>
  </si>
  <si>
    <t xml:space="preserve">Grama jardineiras dos bancos modelo 4:0,90m² </t>
  </si>
  <si>
    <t>Jardineira modelo 1: 2 palmeiras x 5 = 10 palmeiras</t>
  </si>
  <si>
    <t>Jardineira modelo 2: 3 palmeiras x 4 = 12 palmeiras</t>
  </si>
  <si>
    <t>Jardineira modelo 3: 2 palmeiras x 2 = 4 palmeiras</t>
  </si>
  <si>
    <t xml:space="preserve">Jardineira modelo 4: 2 palmeiras </t>
  </si>
  <si>
    <t>Jardineira modelo 2: 3 moreias x 4 = 12 mudas</t>
  </si>
  <si>
    <t>Jardineira modelo 3: 3 moreias x 2 = 6 mudas</t>
  </si>
  <si>
    <t xml:space="preserve">Jardineira modelo 4: 3 mudas </t>
  </si>
  <si>
    <t>Jardineira modelo 2: 2 bromélias x 4 = 8 mudas</t>
  </si>
  <si>
    <t>Jardineira modelo 1: 2 bromélias x 5 = 10 mudas</t>
  </si>
  <si>
    <t>Jardineira modelo 3: 2  bromélias  x 2 = 4 mudas</t>
  </si>
  <si>
    <t xml:space="preserve">Jardineira modelo 4: 2 mudas </t>
  </si>
  <si>
    <t>Jardineira modelo 1: 5 moreia x 5 = 25 mudas</t>
  </si>
  <si>
    <t>Ficus: 3 unidades</t>
  </si>
  <si>
    <t>PERGOLADO DE MADEIRA EM EUCALIPTO TRATADO, INCLUSIVE MONTAGEM.</t>
  </si>
  <si>
    <t>Canteiro 1: 2 Raízes</t>
  </si>
  <si>
    <t>Canteiro 2: 1 raiz</t>
  </si>
  <si>
    <t>Canteiro 3: 1 raiz</t>
  </si>
  <si>
    <t>Canteiro 1: 1 pergolado</t>
  </si>
  <si>
    <t>Canteiro 3: 1 pergolado</t>
  </si>
  <si>
    <t>101517-SNP</t>
  </si>
  <si>
    <t>POSTE DECORATIVO PARA JARDIM EM AÇO TUBULAR, H = *2,5* M, SEM LUMINÁRIA - FORNECIMENTO E INSTALAÇÃO. AF_11/2019</t>
  </si>
  <si>
    <t>100619-SNP</t>
  </si>
  <si>
    <t>LUMINÁRIA DE LED PARA ILUMINAÇÃO PÚBLICA, DE 68 W ATÉ 97 W - FORNECIMENTO E INSTALAÇÃO. AF_08/2020</t>
  </si>
  <si>
    <t>101656-SNP</t>
  </si>
  <si>
    <t>14163-SNP</t>
  </si>
  <si>
    <t>POSTE CONICO CONTINUO EM ACO GALVANIZADO, CURVO, BRACO DUPLO, FLANGEADO, H= 9 M, DIAMETRO INFERIOR = *135* MM</t>
  </si>
  <si>
    <t>1 ponto de entrada de iluminação</t>
  </si>
  <si>
    <t>4 postes decorativos</t>
  </si>
  <si>
    <t>3 postes decorativos</t>
  </si>
  <si>
    <t>5 postes decorativos</t>
  </si>
  <si>
    <t xml:space="preserve">4 postes </t>
  </si>
  <si>
    <t xml:space="preserve">2 postes </t>
  </si>
  <si>
    <t>8 luminárias para iluminação pública</t>
  </si>
  <si>
    <t>6 luminárias para postes decorativos</t>
  </si>
  <si>
    <t>4 luminárias para iluminação pública</t>
  </si>
  <si>
    <t>4 luminárias para postes decorativos</t>
  </si>
  <si>
    <t>5 luminárias para postes decorativos</t>
  </si>
  <si>
    <t xml:space="preserve"> 1 ponto de água para torneira de jardim</t>
  </si>
  <si>
    <t>TORNEIRA METAL AMARELO COM BICO PARA JARDIM, PADRAO POPULAR, 1/2 " OU 3/4 "</t>
  </si>
  <si>
    <t>1 torneira de jardim</t>
  </si>
  <si>
    <t>ARREMATES FINAIS/ PLACA DE INAUGURAÇÃO</t>
  </si>
  <si>
    <t>1 placa de inauguração tamanho 0,40 m x 0,60m</t>
  </si>
  <si>
    <t>Canteiro 1: 1 lixeira</t>
  </si>
  <si>
    <t>Canteiro 2: 1 lixeira</t>
  </si>
  <si>
    <t>Canteiro 3: 1 lixeira</t>
  </si>
  <si>
    <t>Área de limpeza final dos canteiros:</t>
  </si>
  <si>
    <t>436,66m²</t>
  </si>
  <si>
    <t>0,20m x 0,20 m x 0,30 m = 0,012m³ x 28 bases de pergolados para chumbamento = 0,34m³</t>
  </si>
  <si>
    <t>[(1,80m x 0,80m) x 2] + [(0,62m x 0,80m) x2] + (2,19m x0,80m) + (1,56mx0,80m) + (1,33mx0,80m) + (0,70m x 0,80m) + [(0,63m x 0,80m)x2] + (0,75m x 1,00m) + [(1,10m x 0,80m)x2] + [(2,30m x1,20m)x2] + [(0,70m x 1,20m) x 2]= 19,20m²</t>
  </si>
  <si>
    <t>Total alvenaria modelo de banco 1: 22,14m²</t>
  </si>
  <si>
    <t>(2,20m x 0,80m) + (1,27m x 0,80m) + [(0,62m x 0,80m) x 2] + (0,65m x 0,80m) + (1,58m x 0,80m) + (1,52m x 0,90m) + (1,27m x 0,90m)+ (0,80m x 0,90m) + (0,65m x 0,90m) + (0,72m x 0,90m) + (0,62m x 0,90m)+ [(2,30mx1,07m)x2] + [(0,65mx 1,07m)x2] = 16,85m²</t>
  </si>
  <si>
    <t>Total alvenaria modelo de banco 2: 18,61m²</t>
  </si>
  <si>
    <t>[(1,50m x 0,80m)x2] + [(0,62m x 0,80m) x 2] + (0,75m x 0,90m)  +[(1,50m x 0,90m) x 2] + [(1,80m x 0,80m) x 2] + [(0,62m x 0,80m) x 2] + [1,80m x 1,07m)x2] + [(0,90m x 1,07m)x2] = 16,41m²</t>
  </si>
  <si>
    <t>Total alvenaria modelo de banco 3: 18,68m²</t>
  </si>
  <si>
    <t>[(1,50m x 0,80m)x2] + [(0,62m x 0,80m) x 2] + (0,75m x 0,90m)  +[(1,50m x 0,90m) x 2] + [1,80m x 1,07m)x2] + [(0,90m x 1,07m)x2] = 12,54m²</t>
  </si>
  <si>
    <t>Total alvenaria modelo de banco 4: 13,47m²</t>
  </si>
  <si>
    <t>22,14m² x 5 = 110,70m²</t>
  </si>
  <si>
    <t>18,61m² x 4 = 74,44m²</t>
  </si>
  <si>
    <t>18,68m² x 2 = 37,36m²</t>
  </si>
  <si>
    <t>13,47m²</t>
  </si>
  <si>
    <t>92401-SNP</t>
  </si>
  <si>
    <t>EXECUÇÃO DE VIA EM PISO INTERTRAVADO, COM BLOCO RETANGULAR DE 20 X 10CM, ESPESSURA 10 CM. AF_12/2015</t>
  </si>
  <si>
    <t>7.5</t>
  </si>
  <si>
    <t>101659-SNP</t>
  </si>
  <si>
    <t>LUMINÁRIA DE LED PARA ILUMINAÇÃO PÚBLICA, DE 181 W ATÉ 239 W - FORNECIMENTO E INSTALAÇÃO. AF_08/2020</t>
  </si>
  <si>
    <t>2,40 m x 6,00m x 0,10m = 1,44m³</t>
  </si>
  <si>
    <t>(2,40m x 0,10 m)/ 2 = 0,12m² x 6,00m = 0,72m³</t>
  </si>
  <si>
    <t>Total: 2,88m³ x 4 lombofaixas (canteiros 1 e 2) = 11,52m³</t>
  </si>
  <si>
    <t>ENDEREÇO: AVENIDA MARIA DAS NEVES, S/N - BARRA DE GUABIRABA - NOVA ESPERANÇA - PE 55690-000</t>
  </si>
  <si>
    <t>COMPOSIÇÃO ANALÍTICA DA TAXA DE 
BONIFICAÇÃO E DESPESAS INDIRETAS (BDI) OBRA: REFORMA DO CANTEIRO CENTRAL DA AVENIDA MARIA DAS NEVES - NOVA ESPERANÇA -BARRA DE GUABIRABA/PE</t>
  </si>
  <si>
    <t xml:space="preserve">PLANILHA ORÇAMENTÁRIA </t>
  </si>
  <si>
    <t>MUNICÍPIO / UF</t>
  </si>
  <si>
    <t>CNPJ</t>
  </si>
  <si>
    <t>PROPONENTE / CONTRATANTE</t>
  </si>
  <si>
    <t>TABELA REFERÊNCIA</t>
  </si>
  <si>
    <t>DATA BASE</t>
  </si>
  <si>
    <t>DATA MODIFICAÇÃO</t>
  </si>
  <si>
    <t>BARRA DE GUABIRABA / PE</t>
  </si>
  <si>
    <t>10.120.962/0001-38</t>
  </si>
  <si>
    <t>NÃO DESONERADO</t>
  </si>
  <si>
    <t>LOCALIDADE / ENDEREÇO</t>
  </si>
  <si>
    <t>OBJETO</t>
  </si>
  <si>
    <t>BDI</t>
  </si>
  <si>
    <t>VALOR TOTAL S/ BDI</t>
  </si>
  <si>
    <t>VALOR TOTAL C/ BDI</t>
  </si>
  <si>
    <t>AVENIDA MARIA DAS NEVES , S/N, NOVA ESPERANÇA</t>
  </si>
  <si>
    <t>rev.02</t>
  </si>
  <si>
    <t>ALVENARIA DE VEDAÇÃO DE BLOCOS CERÂMICOS FURADOS NA HORIZONTAL DE 9X19X19 CM (ESPESSURA 9 CM) E ARGAMASSA DE ASSENTAMENTO COM PREPARO MANUAL. AF_12/2021</t>
  </si>
  <si>
    <t>103329-SNP</t>
  </si>
  <si>
    <t>REVISÃO</t>
  </si>
  <si>
    <t>ENTRADA DE ENERGIA ELÉTRICA, SUBTERRÂNEA, MONOFÁSICA, COM CAIXA DE EMBUTIR, CABO DE 10 MM2 E DISJUNTOR DIN 50A (NÃO INCLUSA MURETA DE ALVENARIA). AF_07/2020</t>
  </si>
  <si>
    <t>REVITALIZAÇÃO DO CANTEIRO CENTRAL DA RUA MARIA DAS NEVES</t>
  </si>
  <si>
    <t>TABELA DE REFERÊNCIA: SINAPI FEVEREIRO/2022</t>
  </si>
  <si>
    <t>REVISADO EM 29/03/2022</t>
  </si>
  <si>
    <t>1.5</t>
  </si>
  <si>
    <t>DEMOLICAO DE MEIO-FIO</t>
  </si>
  <si>
    <t>03.01.260-EMLURB</t>
  </si>
  <si>
    <t>EMLURB</t>
  </si>
  <si>
    <t>Total trechos retos: 277,80 m</t>
  </si>
  <si>
    <t>Total trechos curvos: 15,20 m</t>
  </si>
  <si>
    <t>2.5</t>
  </si>
  <si>
    <t>101819-SNP</t>
  </si>
  <si>
    <t>RECOMPOSIÇÃO DE PAVIMENTO EM PARALELEPÍPEDOS, REJUNTAMENTO COM ARGAMASSA, COM REAPROVEITAMENTO DOS PARALELEPÍPEDOS, PARA O FECHAMENTO DE VALAS - INCLUSO RETIRADA E COLOCAÇÃO DO MATERIAL. AF_12/2020</t>
  </si>
  <si>
    <t>Total de recomposição: (277,80m + 15,20m) x 0,20m de largura</t>
  </si>
  <si>
    <t>Total: 58,60m²</t>
  </si>
  <si>
    <t>03.01.230-EMLURB</t>
  </si>
  <si>
    <t>DEMOLICAO DE PAVIMENTACAO EM PARALELEPIPEDOS SOBRE AREIA.</t>
  </si>
  <si>
    <t>Retirada de paralelepípedos para execução de meio fio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</si>
</sst>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&quot;R$&quot;#,##0.00"/>
    <numFmt numFmtId="168" formatCode="dd/mm/yy;@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color indexed="8"/>
      <name val="Verdana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theme="0"/>
      <name val="Tahoma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972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9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1" fillId="24" borderId="1">
      <alignment horizontal="right" shrinkToFit="1"/>
    </xf>
    <xf numFmtId="0" fontId="6" fillId="16" borderId="2" applyNumberFormat="0" applyAlignment="0" applyProtection="0"/>
    <xf numFmtId="0" fontId="6" fillId="16" borderId="2" applyNumberFormat="0" applyAlignment="0" applyProtection="0"/>
    <xf numFmtId="0" fontId="7" fillId="17" borderId="3" applyNumberFormat="0" applyAlignment="0" applyProtection="0"/>
    <xf numFmtId="0" fontId="7" fillId="17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2" fillId="0" borderId="0" applyNumberFormat="0" applyFill="0" applyBorder="0" applyProtection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5" applyNumberFormat="0" applyFont="0" applyAlignment="0" applyProtection="0"/>
    <xf numFmtId="0" fontId="2" fillId="23" borderId="5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6">
    <xf numFmtId="0" fontId="0" fillId="0" borderId="0" xfId="0"/>
    <xf numFmtId="0" fontId="22" fillId="0" borderId="0" xfId="0" applyFont="1" applyAlignment="1">
      <alignment horizontal="center" vertical="center"/>
    </xf>
    <xf numFmtId="0" fontId="22" fillId="0" borderId="0" xfId="0" applyFont="1"/>
    <xf numFmtId="2" fontId="22" fillId="0" borderId="1" xfId="0" applyNumberFormat="1" applyFont="1" applyBorder="1" applyAlignment="1">
      <alignment horizontal="center" vertical="center"/>
    </xf>
    <xf numFmtId="0" fontId="23" fillId="0" borderId="0" xfId="0" applyFont="1"/>
    <xf numFmtId="0" fontId="22" fillId="0" borderId="1" xfId="0" applyFont="1" applyBorder="1" applyAlignment="1">
      <alignment wrapText="1"/>
    </xf>
    <xf numFmtId="0" fontId="22" fillId="0" borderId="1" xfId="0" applyFont="1" applyFill="1" applyBorder="1" applyAlignment="1">
      <alignment wrapText="1"/>
    </xf>
    <xf numFmtId="0" fontId="22" fillId="0" borderId="1" xfId="0" applyFont="1" applyBorder="1"/>
    <xf numFmtId="0" fontId="22" fillId="0" borderId="0" xfId="0" applyFont="1" applyBorder="1" applyAlignment="1">
      <alignment horizontal="center"/>
    </xf>
    <xf numFmtId="0" fontId="22" fillId="0" borderId="0" xfId="0" applyFont="1" applyBorder="1"/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/>
    </xf>
    <xf numFmtId="164" fontId="22" fillId="0" borderId="1" xfId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Alignment="1"/>
    <xf numFmtId="0" fontId="22" fillId="0" borderId="0" xfId="0" applyFont="1" applyBorder="1" applyAlignment="1"/>
    <xf numFmtId="0" fontId="24" fillId="0" borderId="1" xfId="0" applyFont="1" applyFill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0" xfId="0" applyFont="1" applyAlignment="1">
      <alignment horizontal="center"/>
    </xf>
    <xf numFmtId="0" fontId="22" fillId="0" borderId="1" xfId="0" applyFont="1" applyFill="1" applyBorder="1" applyAlignment="1">
      <alignment horizontal="left"/>
    </xf>
    <xf numFmtId="0" fontId="22" fillId="0" borderId="0" xfId="0" applyFont="1" applyAlignment="1">
      <alignment vertical="center"/>
    </xf>
    <xf numFmtId="164" fontId="24" fillId="0" borderId="1" xfId="1" applyFont="1" applyFill="1" applyBorder="1" applyAlignment="1">
      <alignment horizontal="center" vertical="center"/>
    </xf>
    <xf numFmtId="2" fontId="24" fillId="0" borderId="1" xfId="0" applyNumberFormat="1" applyFont="1" applyFill="1" applyBorder="1" applyAlignment="1">
      <alignment horizontal="center" vertical="center"/>
    </xf>
    <xf numFmtId="164" fontId="23" fillId="0" borderId="1" xfId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164" fontId="22" fillId="0" borderId="0" xfId="1" applyFont="1" applyFill="1" applyBorder="1" applyAlignment="1">
      <alignment horizontal="center" vertical="center"/>
    </xf>
    <xf numFmtId="164" fontId="24" fillId="0" borderId="0" xfId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164" fontId="23" fillId="0" borderId="0" xfId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3" fillId="26" borderId="1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/>
    </xf>
    <xf numFmtId="164" fontId="23" fillId="0" borderId="0" xfId="1" applyFont="1" applyFill="1" applyBorder="1" applyAlignment="1">
      <alignment vertical="center"/>
    </xf>
    <xf numFmtId="164" fontId="23" fillId="27" borderId="1" xfId="1" applyFont="1" applyFill="1" applyBorder="1" applyAlignment="1">
      <alignment vertical="center"/>
    </xf>
    <xf numFmtId="0" fontId="23" fillId="26" borderId="1" xfId="0" applyFont="1" applyFill="1" applyBorder="1" applyAlignment="1">
      <alignment vertical="center"/>
    </xf>
    <xf numFmtId="164" fontId="23" fillId="0" borderId="1" xfId="1" applyFont="1" applyFill="1" applyBorder="1" applyAlignment="1">
      <alignment vertical="center"/>
    </xf>
    <xf numFmtId="0" fontId="23" fillId="27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0" fontId="22" fillId="28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left" vertical="center"/>
    </xf>
    <xf numFmtId="2" fontId="22" fillId="28" borderId="1" xfId="0" applyNumberFormat="1" applyFont="1" applyFill="1" applyBorder="1" applyAlignment="1">
      <alignment horizontal="center" vertical="center"/>
    </xf>
    <xf numFmtId="0" fontId="22" fillId="28" borderId="1" xfId="0" applyFont="1" applyFill="1" applyBorder="1" applyAlignment="1">
      <alignment horizontal="left" vertical="center" wrapText="1"/>
    </xf>
    <xf numFmtId="0" fontId="22" fillId="28" borderId="1" xfId="0" applyFont="1" applyFill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22" fillId="28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/>
    </xf>
    <xf numFmtId="0" fontId="23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26" borderId="1" xfId="0" applyFont="1" applyFill="1" applyBorder="1" applyAlignment="1">
      <alignment vertical="center"/>
    </xf>
    <xf numFmtId="0" fontId="23" fillId="29" borderId="1" xfId="0" applyFont="1" applyFill="1" applyBorder="1" applyAlignment="1">
      <alignment horizontal="center" vertical="center"/>
    </xf>
    <xf numFmtId="0" fontId="23" fillId="29" borderId="1" xfId="0" applyFont="1" applyFill="1" applyBorder="1"/>
    <xf numFmtId="10" fontId="22" fillId="0" borderId="1" xfId="0" applyNumberFormat="1" applyFont="1" applyBorder="1"/>
    <xf numFmtId="10" fontId="23" fillId="29" borderId="1" xfId="0" applyNumberFormat="1" applyFont="1" applyFill="1" applyBorder="1" applyAlignment="1">
      <alignment horizontal="center" vertical="center"/>
    </xf>
    <xf numFmtId="10" fontId="22" fillId="0" borderId="1" xfId="0" applyNumberFormat="1" applyFont="1" applyBorder="1" applyAlignment="1">
      <alignment horizontal="center"/>
    </xf>
    <xf numFmtId="10" fontId="22" fillId="0" borderId="1" xfId="0" applyNumberFormat="1" applyFont="1" applyBorder="1" applyAlignment="1">
      <alignment horizontal="center" vertical="center"/>
    </xf>
    <xf numFmtId="10" fontId="23" fillId="0" borderId="1" xfId="0" applyNumberFormat="1" applyFont="1" applyBorder="1" applyAlignment="1">
      <alignment horizontal="center"/>
    </xf>
    <xf numFmtId="164" fontId="23" fillId="27" borderId="11" xfId="0" applyNumberFormat="1" applyFont="1" applyFill="1" applyBorder="1" applyAlignment="1"/>
    <xf numFmtId="10" fontId="22" fillId="0" borderId="0" xfId="0" applyNumberFormat="1" applyFont="1"/>
    <xf numFmtId="0" fontId="22" fillId="29" borderId="1" xfId="0" applyFont="1" applyFill="1" applyBorder="1" applyAlignment="1">
      <alignment horizontal="center" vertical="center"/>
    </xf>
    <xf numFmtId="0" fontId="22" fillId="30" borderId="1" xfId="0" applyFont="1" applyFill="1" applyBorder="1" applyAlignment="1">
      <alignment horizontal="center" vertical="center"/>
    </xf>
    <xf numFmtId="0" fontId="22" fillId="31" borderId="1" xfId="0" applyFont="1" applyFill="1" applyBorder="1" applyAlignment="1">
      <alignment horizontal="center" vertical="center"/>
    </xf>
    <xf numFmtId="0" fontId="22" fillId="0" borderId="0" xfId="0" applyFont="1" applyFill="1" applyBorder="1"/>
    <xf numFmtId="167" fontId="22" fillId="29" borderId="1" xfId="0" applyNumberFormat="1" applyFont="1" applyFill="1" applyBorder="1" applyAlignment="1">
      <alignment horizontal="center" vertical="center"/>
    </xf>
    <xf numFmtId="167" fontId="22" fillId="0" borderId="0" xfId="0" applyNumberFormat="1" applyFont="1"/>
    <xf numFmtId="167" fontId="22" fillId="0" borderId="1" xfId="0" applyNumberFormat="1" applyFont="1" applyBorder="1" applyAlignment="1">
      <alignment horizontal="center"/>
    </xf>
    <xf numFmtId="167" fontId="22" fillId="0" borderId="1" xfId="0" applyNumberFormat="1" applyFont="1" applyFill="1" applyBorder="1" applyAlignment="1">
      <alignment horizontal="center"/>
    </xf>
    <xf numFmtId="167" fontId="22" fillId="27" borderId="1" xfId="0" applyNumberFormat="1" applyFont="1" applyFill="1" applyBorder="1" applyAlignment="1">
      <alignment horizontal="center"/>
    </xf>
    <xf numFmtId="167" fontId="22" fillId="27" borderId="1" xfId="0" applyNumberFormat="1" applyFont="1" applyFill="1" applyBorder="1"/>
    <xf numFmtId="10" fontId="22" fillId="32" borderId="1" xfId="0" applyNumberFormat="1" applyFont="1" applyFill="1" applyBorder="1"/>
    <xf numFmtId="167" fontId="22" fillId="32" borderId="1" xfId="0" applyNumberFormat="1" applyFont="1" applyFill="1" applyBorder="1"/>
    <xf numFmtId="167" fontId="22" fillId="32" borderId="1" xfId="0" applyNumberFormat="1" applyFont="1" applyFill="1" applyBorder="1" applyAlignment="1"/>
    <xf numFmtId="10" fontId="22" fillId="27" borderId="1" xfId="0" applyNumberFormat="1" applyFont="1" applyFill="1" applyBorder="1"/>
    <xf numFmtId="10" fontId="22" fillId="27" borderId="1" xfId="0" applyNumberFormat="1" applyFont="1" applyFill="1" applyBorder="1" applyAlignment="1">
      <alignment horizontal="center"/>
    </xf>
    <xf numFmtId="0" fontId="23" fillId="0" borderId="1" xfId="0" applyFont="1" applyBorder="1" applyAlignment="1">
      <alignment horizontal="center" vertical="center"/>
    </xf>
    <xf numFmtId="2" fontId="23" fillId="0" borderId="1" xfId="0" applyNumberFormat="1" applyFont="1" applyBorder="1" applyAlignment="1">
      <alignment horizontal="center" vertical="center"/>
    </xf>
    <xf numFmtId="0" fontId="23" fillId="27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 applyAlignment="1">
      <alignment horizontal="left" wrapText="1"/>
    </xf>
    <xf numFmtId="0" fontId="23" fillId="26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3" fillId="27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3" fillId="26" borderId="11" xfId="0" applyFont="1" applyFill="1" applyBorder="1" applyAlignment="1">
      <alignment vertical="center"/>
    </xf>
    <xf numFmtId="0" fontId="22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29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left"/>
    </xf>
    <xf numFmtId="10" fontId="22" fillId="0" borderId="1" xfId="0" applyNumberFormat="1" applyFont="1" applyFill="1" applyBorder="1" applyAlignment="1">
      <alignment horizontal="center"/>
    </xf>
    <xf numFmtId="10" fontId="23" fillId="0" borderId="1" xfId="0" applyNumberFormat="1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26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2" fillId="0" borderId="11" xfId="0" applyFont="1" applyFill="1" applyBorder="1" applyAlignment="1">
      <alignment horizontal="left"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4" fillId="0" borderId="1" xfId="0" applyFont="1" applyBorder="1" applyAlignment="1">
      <alignment horizontal="left" vertical="center" wrapText="1"/>
    </xf>
    <xf numFmtId="0" fontId="24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2" fillId="0" borderId="13" xfId="0" applyFont="1" applyFill="1" applyBorder="1" applyAlignment="1">
      <alignment vertical="center"/>
    </xf>
    <xf numFmtId="164" fontId="23" fillId="25" borderId="1" xfId="1" applyFont="1" applyFill="1" applyBorder="1" applyAlignment="1">
      <alignment horizontal="center" vertical="center"/>
    </xf>
    <xf numFmtId="164" fontId="22" fillId="0" borderId="0" xfId="0" applyNumberFormat="1" applyFont="1" applyAlignment="1">
      <alignment vertical="center"/>
    </xf>
    <xf numFmtId="164" fontId="22" fillId="0" borderId="0" xfId="1" applyFont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7" fillId="33" borderId="0" xfId="0" applyFont="1" applyFill="1" applyAlignment="1">
      <alignment vertical="center"/>
    </xf>
    <xf numFmtId="0" fontId="27" fillId="33" borderId="20" xfId="0" applyFont="1" applyFill="1" applyBorder="1" applyAlignment="1">
      <alignment vertical="center" wrapText="1"/>
    </xf>
    <xf numFmtId="0" fontId="27" fillId="0" borderId="21" xfId="0" applyFont="1" applyBorder="1" applyAlignment="1">
      <alignment horizontal="left" vertical="center" wrapText="1"/>
    </xf>
    <xf numFmtId="0" fontId="27" fillId="33" borderId="18" xfId="0" applyFont="1" applyFill="1" applyBorder="1" applyAlignment="1">
      <alignment vertical="center" wrapText="1"/>
    </xf>
    <xf numFmtId="0" fontId="27" fillId="33" borderId="19" xfId="0" applyFont="1" applyFill="1" applyBorder="1" applyAlignment="1">
      <alignment vertical="center" wrapText="1"/>
    </xf>
    <xf numFmtId="0" fontId="27" fillId="33" borderId="22" xfId="0" applyFont="1" applyFill="1" applyBorder="1" applyAlignment="1">
      <alignment horizontal="left" vertical="center" wrapText="1"/>
    </xf>
    <xf numFmtId="17" fontId="28" fillId="28" borderId="25" xfId="0" applyNumberFormat="1" applyFont="1" applyFill="1" applyBorder="1" applyAlignment="1">
      <alignment horizontal="left" vertical="center"/>
    </xf>
    <xf numFmtId="0" fontId="28" fillId="0" borderId="21" xfId="0" applyFont="1" applyBorder="1" applyAlignment="1">
      <alignment horizontal="left" vertical="center"/>
    </xf>
    <xf numFmtId="17" fontId="28" fillId="28" borderId="24" xfId="0" applyNumberFormat="1" applyFont="1" applyFill="1" applyBorder="1" applyAlignment="1">
      <alignment horizontal="left" vertical="center"/>
    </xf>
    <xf numFmtId="14" fontId="28" fillId="28" borderId="27" xfId="0" applyNumberFormat="1" applyFont="1" applyFill="1" applyBorder="1" applyAlignment="1">
      <alignment horizontal="left" vertical="center"/>
    </xf>
    <xf numFmtId="0" fontId="27" fillId="33" borderId="0" xfId="0" applyFont="1" applyFill="1" applyAlignment="1">
      <alignment vertical="center" wrapText="1"/>
    </xf>
    <xf numFmtId="0" fontId="28" fillId="33" borderId="0" xfId="0" applyFont="1" applyFill="1" applyAlignment="1">
      <alignment vertical="center" wrapText="1"/>
    </xf>
    <xf numFmtId="0" fontId="28" fillId="0" borderId="0" xfId="0" applyFont="1" applyAlignment="1">
      <alignment vertical="center"/>
    </xf>
    <xf numFmtId="49" fontId="28" fillId="33" borderId="0" xfId="148" applyNumberFormat="1" applyFont="1" applyFill="1" applyBorder="1" applyAlignment="1">
      <alignment horizontal="center" vertical="center"/>
    </xf>
    <xf numFmtId="10" fontId="28" fillId="33" borderId="0" xfId="148" applyNumberFormat="1" applyFont="1" applyFill="1" applyBorder="1" applyAlignment="1">
      <alignment horizontal="left" vertical="center"/>
    </xf>
    <xf numFmtId="168" fontId="28" fillId="0" borderId="0" xfId="148" applyNumberFormat="1" applyFont="1" applyFill="1" applyBorder="1" applyAlignment="1">
      <alignment horizontal="left" vertical="center"/>
    </xf>
    <xf numFmtId="0" fontId="27" fillId="33" borderId="20" xfId="0" applyFont="1" applyFill="1" applyBorder="1" applyAlignment="1">
      <alignment horizontal="left" vertical="center" wrapText="1"/>
    </xf>
    <xf numFmtId="10" fontId="28" fillId="28" borderId="25" xfId="148" applyNumberFormat="1" applyFont="1" applyFill="1" applyBorder="1" applyAlignment="1">
      <alignment horizontal="left" vertical="center"/>
    </xf>
    <xf numFmtId="164" fontId="28" fillId="28" borderId="25" xfId="1" applyFont="1" applyFill="1" applyBorder="1" applyAlignment="1">
      <alignment horizontal="left" vertical="center"/>
    </xf>
    <xf numFmtId="44" fontId="28" fillId="28" borderId="27" xfId="0" applyNumberFormat="1" applyFont="1" applyFill="1" applyBorder="1" applyAlignment="1">
      <alignment horizontal="left" vertical="center"/>
    </xf>
    <xf numFmtId="0" fontId="26" fillId="33" borderId="0" xfId="0" applyFont="1" applyFill="1" applyAlignment="1">
      <alignment vertical="center" wrapText="1"/>
    </xf>
    <xf numFmtId="0" fontId="0" fillId="33" borderId="0" xfId="0" applyFill="1" applyAlignment="1">
      <alignment vertical="center" wrapText="1"/>
    </xf>
    <xf numFmtId="0" fontId="1" fillId="0" borderId="0" xfId="0" applyFont="1" applyAlignment="1">
      <alignment vertical="center"/>
    </xf>
    <xf numFmtId="49" fontId="1" fillId="33" borderId="0" xfId="148" applyNumberFormat="1" applyFont="1" applyFill="1" applyBorder="1" applyAlignment="1">
      <alignment horizontal="center" vertical="center"/>
    </xf>
    <xf numFmtId="10" fontId="1" fillId="33" borderId="0" xfId="148" applyNumberFormat="1" applyFont="1" applyFill="1" applyBorder="1" applyAlignment="1">
      <alignment horizontal="center" vertical="center"/>
    </xf>
    <xf numFmtId="168" fontId="1" fillId="0" borderId="0" xfId="148" applyNumberFormat="1" applyFont="1" applyFill="1" applyBorder="1" applyAlignment="1">
      <alignment vertical="center"/>
    </xf>
    <xf numFmtId="0" fontId="28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2" fontId="28" fillId="0" borderId="1" xfId="0" applyNumberFormat="1" applyFont="1" applyFill="1" applyBorder="1" applyAlignment="1">
      <alignment horizontal="center" vertical="center"/>
    </xf>
    <xf numFmtId="164" fontId="28" fillId="0" borderId="1" xfId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2" fontId="29" fillId="0" borderId="1" xfId="0" applyNumberFormat="1" applyFont="1" applyFill="1" applyBorder="1" applyAlignment="1">
      <alignment horizontal="center" vertical="center"/>
    </xf>
    <xf numFmtId="164" fontId="29" fillId="0" borderId="1" xfId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1" fontId="28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/>
    </xf>
    <xf numFmtId="164" fontId="27" fillId="28" borderId="1" xfId="1" applyFont="1" applyFill="1" applyBorder="1" applyAlignment="1">
      <alignment horizontal="center" vertical="center"/>
    </xf>
    <xf numFmtId="0" fontId="27" fillId="28" borderId="1" xfId="0" applyFont="1" applyFill="1" applyBorder="1" applyAlignment="1">
      <alignment horizontal="center" vertical="center"/>
    </xf>
    <xf numFmtId="0" fontId="27" fillId="28" borderId="1" xfId="0" applyFont="1" applyFill="1" applyBorder="1" applyAlignment="1">
      <alignment vertical="center"/>
    </xf>
    <xf numFmtId="164" fontId="27" fillId="28" borderId="1" xfId="1" applyFont="1" applyFill="1" applyBorder="1" applyAlignment="1">
      <alignment vertical="center"/>
    </xf>
    <xf numFmtId="0" fontId="27" fillId="28" borderId="1" xfId="0" applyFont="1" applyFill="1" applyBorder="1" applyAlignment="1">
      <alignment horizontal="left" vertical="center"/>
    </xf>
    <xf numFmtId="0" fontId="23" fillId="27" borderId="11" xfId="0" applyFont="1" applyFill="1" applyBorder="1" applyAlignment="1">
      <alignment horizontal="right"/>
    </xf>
    <xf numFmtId="10" fontId="23" fillId="27" borderId="12" xfId="148" applyNumberFormat="1" applyFont="1" applyFill="1" applyBorder="1" applyAlignment="1">
      <alignment horizontal="center" vertical="center"/>
    </xf>
    <xf numFmtId="164" fontId="22" fillId="0" borderId="1" xfId="1" applyFont="1" applyBorder="1" applyAlignment="1">
      <alignment horizontal="center" vertical="center"/>
    </xf>
    <xf numFmtId="0" fontId="22" fillId="34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7" fillId="33" borderId="18" xfId="0" applyFont="1" applyFill="1" applyBorder="1" applyAlignment="1">
      <alignment horizontal="left" vertical="center" wrapText="1"/>
    </xf>
    <xf numFmtId="0" fontId="27" fillId="33" borderId="0" xfId="0" applyFont="1" applyFill="1" applyAlignment="1">
      <alignment horizontal="left" vertical="center" wrapText="1"/>
    </xf>
    <xf numFmtId="0" fontId="27" fillId="33" borderId="20" xfId="0" applyFont="1" applyFill="1" applyBorder="1" applyAlignment="1">
      <alignment horizontal="left" vertical="center" wrapText="1"/>
    </xf>
    <xf numFmtId="0" fontId="28" fillId="28" borderId="23" xfId="0" applyFont="1" applyFill="1" applyBorder="1" applyAlignment="1">
      <alignment horizontal="left" vertical="center"/>
    </xf>
    <xf numFmtId="0" fontId="28" fillId="28" borderId="26" xfId="0" applyFont="1" applyFill="1" applyBorder="1" applyAlignment="1">
      <alignment horizontal="left" vertical="center"/>
    </xf>
    <xf numFmtId="0" fontId="28" fillId="28" borderId="24" xfId="0" applyFont="1" applyFill="1" applyBorder="1" applyAlignment="1">
      <alignment horizontal="left" vertical="center"/>
    </xf>
    <xf numFmtId="0" fontId="28" fillId="28" borderId="25" xfId="0" applyFont="1" applyFill="1" applyBorder="1" applyAlignment="1">
      <alignment horizontal="left" vertical="center"/>
    </xf>
    <xf numFmtId="0" fontId="30" fillId="33" borderId="0" xfId="0" applyFont="1" applyFill="1" applyAlignment="1">
      <alignment horizontal="center" vertical="center"/>
    </xf>
    <xf numFmtId="0" fontId="27" fillId="33" borderId="19" xfId="0" applyFont="1" applyFill="1" applyBorder="1" applyAlignment="1">
      <alignment horizontal="left" vertical="center" wrapText="1"/>
    </xf>
    <xf numFmtId="0" fontId="27" fillId="28" borderId="11" xfId="0" applyFont="1" applyFill="1" applyBorder="1" applyAlignment="1">
      <alignment horizontal="center" vertical="center"/>
    </xf>
    <xf numFmtId="0" fontId="27" fillId="28" borderId="16" xfId="0" applyFont="1" applyFill="1" applyBorder="1" applyAlignment="1">
      <alignment horizontal="center" vertical="center"/>
    </xf>
    <xf numFmtId="0" fontId="27" fillId="28" borderId="12" xfId="0" applyFont="1" applyFill="1" applyBorder="1" applyAlignment="1">
      <alignment horizontal="center" vertical="center"/>
    </xf>
    <xf numFmtId="0" fontId="27" fillId="28" borderId="1" xfId="0" applyFont="1" applyFill="1" applyBorder="1" applyAlignment="1">
      <alignment horizontal="center" vertical="center"/>
    </xf>
    <xf numFmtId="164" fontId="27" fillId="28" borderId="1" xfId="1" applyFont="1" applyFill="1" applyBorder="1" applyAlignment="1">
      <alignment horizontal="center" vertical="center"/>
    </xf>
    <xf numFmtId="0" fontId="27" fillId="28" borderId="1" xfId="0" applyFont="1" applyFill="1" applyBorder="1" applyAlignment="1">
      <alignment horizontal="left" vertical="center"/>
    </xf>
    <xf numFmtId="0" fontId="27" fillId="28" borderId="11" xfId="0" applyFont="1" applyFill="1" applyBorder="1" applyAlignment="1">
      <alignment horizontal="left" vertical="center"/>
    </xf>
    <xf numFmtId="0" fontId="27" fillId="28" borderId="16" xfId="0" applyFont="1" applyFill="1" applyBorder="1" applyAlignment="1">
      <alignment horizontal="left" vertical="center"/>
    </xf>
    <xf numFmtId="0" fontId="27" fillId="28" borderId="12" xfId="0" applyFont="1" applyFill="1" applyBorder="1" applyAlignment="1">
      <alignment horizontal="left" vertical="center"/>
    </xf>
    <xf numFmtId="0" fontId="27" fillId="28" borderId="1" xfId="0" applyFont="1" applyFill="1" applyBorder="1" applyAlignment="1">
      <alignment horizontal="right" vertical="center"/>
    </xf>
    <xf numFmtId="0" fontId="27" fillId="28" borderId="15" xfId="0" applyFont="1" applyFill="1" applyBorder="1" applyAlignment="1">
      <alignment horizontal="center" vertical="center"/>
    </xf>
    <xf numFmtId="0" fontId="27" fillId="28" borderId="17" xfId="0" applyFont="1" applyFill="1" applyBorder="1" applyAlignment="1">
      <alignment horizontal="center" vertical="center"/>
    </xf>
    <xf numFmtId="0" fontId="27" fillId="28" borderId="14" xfId="0" applyFont="1" applyFill="1" applyBorder="1" applyAlignment="1">
      <alignment horizontal="center" vertical="center"/>
    </xf>
    <xf numFmtId="0" fontId="27" fillId="28" borderId="15" xfId="0" applyFont="1" applyFill="1" applyBorder="1" applyAlignment="1">
      <alignment horizontal="center" vertical="center" wrapText="1"/>
    </xf>
    <xf numFmtId="0" fontId="27" fillId="28" borderId="17" xfId="0" applyFont="1" applyFill="1" applyBorder="1" applyAlignment="1">
      <alignment horizontal="center" vertical="center" wrapText="1"/>
    </xf>
    <xf numFmtId="0" fontId="27" fillId="28" borderId="14" xfId="0" applyFont="1" applyFill="1" applyBorder="1" applyAlignment="1">
      <alignment horizontal="center" vertical="center" wrapText="1"/>
    </xf>
    <xf numFmtId="164" fontId="27" fillId="28" borderId="15" xfId="1" applyFont="1" applyFill="1" applyBorder="1" applyAlignment="1">
      <alignment horizontal="center" vertical="center"/>
    </xf>
    <xf numFmtId="164" fontId="27" fillId="28" borderId="14" xfId="1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0" fontId="23" fillId="0" borderId="16" xfId="0" applyFont="1" applyBorder="1" applyAlignment="1">
      <alignment horizontal="left" vertical="center"/>
    </xf>
    <xf numFmtId="0" fontId="23" fillId="0" borderId="12" xfId="0" applyFont="1" applyBorder="1" applyAlignment="1">
      <alignment horizontal="left" vertical="center"/>
    </xf>
    <xf numFmtId="0" fontId="23" fillId="0" borderId="28" xfId="0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30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31" xfId="0" applyFont="1" applyBorder="1" applyAlignment="1">
      <alignment horizontal="center" vertical="center"/>
    </xf>
    <xf numFmtId="0" fontId="22" fillId="29" borderId="1" xfId="0" applyFont="1" applyFill="1" applyBorder="1" applyAlignment="1">
      <alignment horizontal="center" vertical="center"/>
    </xf>
    <xf numFmtId="0" fontId="23" fillId="26" borderId="1" xfId="0" applyFont="1" applyFill="1" applyBorder="1" applyAlignment="1">
      <alignment horizontal="left" vertical="center"/>
    </xf>
    <xf numFmtId="0" fontId="23" fillId="26" borderId="1" xfId="0" applyFont="1" applyFill="1" applyBorder="1" applyAlignment="1">
      <alignment horizontal="center" vertical="center"/>
    </xf>
    <xf numFmtId="0" fontId="23" fillId="27" borderId="11" xfId="0" applyFont="1" applyFill="1" applyBorder="1" applyAlignment="1">
      <alignment horizontal="center"/>
    </xf>
    <xf numFmtId="0" fontId="23" fillId="27" borderId="16" xfId="0" applyFont="1" applyFill="1" applyBorder="1" applyAlignment="1">
      <alignment horizontal="center"/>
    </xf>
    <xf numFmtId="0" fontId="23" fillId="27" borderId="1" xfId="0" applyFont="1" applyFill="1" applyBorder="1" applyAlignment="1">
      <alignment horizontal="right"/>
    </xf>
    <xf numFmtId="164" fontId="23" fillId="27" borderId="1" xfId="0" applyNumberFormat="1" applyFont="1" applyFill="1" applyBorder="1" applyAlignment="1">
      <alignment horizontal="center"/>
    </xf>
    <xf numFmtId="0" fontId="23" fillId="27" borderId="1" xfId="0" applyFont="1" applyFill="1" applyBorder="1" applyAlignment="1">
      <alignment horizontal="center"/>
    </xf>
    <xf numFmtId="10" fontId="23" fillId="27" borderId="1" xfId="0" applyNumberFormat="1" applyFont="1" applyFill="1" applyBorder="1" applyAlignment="1">
      <alignment horizontal="center"/>
    </xf>
    <xf numFmtId="0" fontId="23" fillId="27" borderId="1" xfId="0" applyFont="1" applyFill="1" applyBorder="1" applyAlignment="1">
      <alignment horizontal="center" vertical="center"/>
    </xf>
    <xf numFmtId="0" fontId="23" fillId="27" borderId="11" xfId="0" applyFont="1" applyFill="1" applyBorder="1" applyAlignment="1">
      <alignment horizontal="center" vertical="center"/>
    </xf>
    <xf numFmtId="0" fontId="23" fillId="27" borderId="16" xfId="0" applyFont="1" applyFill="1" applyBorder="1" applyAlignment="1">
      <alignment horizontal="center" vertical="center"/>
    </xf>
    <xf numFmtId="0" fontId="23" fillId="27" borderId="12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left"/>
    </xf>
    <xf numFmtId="0" fontId="22" fillId="0" borderId="28" xfId="0" applyFont="1" applyBorder="1" applyAlignment="1">
      <alignment horizontal="center"/>
    </xf>
    <xf numFmtId="0" fontId="22" fillId="0" borderId="32" xfId="0" applyFont="1" applyBorder="1" applyAlignment="1">
      <alignment horizontal="center"/>
    </xf>
    <xf numFmtId="0" fontId="22" fillId="0" borderId="29" xfId="0" applyFont="1" applyBorder="1" applyAlignment="1">
      <alignment horizontal="center"/>
    </xf>
    <xf numFmtId="0" fontId="22" fillId="0" borderId="2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2" fillId="0" borderId="30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22" fillId="0" borderId="31" xfId="0" applyFont="1" applyBorder="1" applyAlignment="1">
      <alignment horizontal="center"/>
    </xf>
    <xf numFmtId="0" fontId="23" fillId="0" borderId="11" xfId="0" applyFont="1" applyBorder="1" applyAlignment="1">
      <alignment horizontal="left"/>
    </xf>
    <xf numFmtId="0" fontId="23" fillId="0" borderId="16" xfId="0" applyFont="1" applyBorder="1" applyAlignment="1">
      <alignment horizontal="left"/>
    </xf>
    <xf numFmtId="0" fontId="23" fillId="0" borderId="12" xfId="0" applyFont="1" applyBorder="1" applyAlignment="1">
      <alignment horizontal="left"/>
    </xf>
    <xf numFmtId="0" fontId="22" fillId="0" borderId="15" xfId="0" applyFont="1" applyBorder="1" applyAlignment="1">
      <alignment horizontal="center"/>
    </xf>
    <xf numFmtId="0" fontId="22" fillId="0" borderId="14" xfId="0" applyFont="1" applyBorder="1" applyAlignment="1">
      <alignment horizontal="center"/>
    </xf>
    <xf numFmtId="0" fontId="22" fillId="0" borderId="15" xfId="0" applyFont="1" applyBorder="1" applyAlignment="1"/>
    <xf numFmtId="0" fontId="22" fillId="0" borderId="14" xfId="0" applyFont="1" applyBorder="1" applyAlignment="1"/>
    <xf numFmtId="0" fontId="23" fillId="0" borderId="11" xfId="0" applyFont="1" applyBorder="1" applyAlignment="1">
      <alignment horizontal="left" wrapText="1"/>
    </xf>
    <xf numFmtId="0" fontId="23" fillId="0" borderId="12" xfId="0" applyFont="1" applyBorder="1" applyAlignment="1">
      <alignment horizontal="left" wrapText="1"/>
    </xf>
    <xf numFmtId="0" fontId="23" fillId="0" borderId="28" xfId="0" applyFont="1" applyBorder="1" applyAlignment="1">
      <alignment horizontal="left"/>
    </xf>
    <xf numFmtId="0" fontId="23" fillId="0" borderId="29" xfId="0" applyFont="1" applyBorder="1" applyAlignment="1">
      <alignment horizontal="left"/>
    </xf>
    <xf numFmtId="0" fontId="23" fillId="0" borderId="32" xfId="0" applyFont="1" applyBorder="1" applyAlignment="1">
      <alignment horizontal="center"/>
    </xf>
    <xf numFmtId="0" fontId="23" fillId="0" borderId="29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22" fillId="0" borderId="15" xfId="0" applyFont="1" applyFill="1" applyBorder="1" applyAlignment="1">
      <alignment horizontal="center"/>
    </xf>
    <xf numFmtId="0" fontId="22" fillId="0" borderId="14" xfId="0" applyFont="1" applyFill="1" applyBorder="1" applyAlignment="1">
      <alignment horizontal="center"/>
    </xf>
    <xf numFmtId="0" fontId="22" fillId="0" borderId="15" xfId="0" applyFont="1" applyFill="1" applyBorder="1" applyAlignment="1"/>
    <xf numFmtId="0" fontId="22" fillId="0" borderId="14" xfId="0" applyFont="1" applyFill="1" applyBorder="1" applyAlignment="1"/>
    <xf numFmtId="0" fontId="22" fillId="27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3" fillId="29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/>
    </xf>
    <xf numFmtId="0" fontId="23" fillId="29" borderId="11" xfId="0" applyFont="1" applyFill="1" applyBorder="1" applyAlignment="1">
      <alignment horizontal="center" vertical="center"/>
    </xf>
    <xf numFmtId="0" fontId="23" fillId="29" borderId="16" xfId="0" applyFont="1" applyFill="1" applyBorder="1" applyAlignment="1">
      <alignment horizontal="center" vertical="center"/>
    </xf>
    <xf numFmtId="0" fontId="23" fillId="29" borderId="12" xfId="0" applyFont="1" applyFill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" xfId="0" applyFont="1" applyBorder="1" applyAlignment="1">
      <alignment horizontal="left"/>
    </xf>
    <xf numFmtId="0" fontId="23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wrapText="1"/>
    </xf>
  </cellXfs>
  <cellStyles count="149">
    <cellStyle name="0,0_x000d__x000a_NA_x000d__x000a_" xfId="2" xr:uid="{00000000-0005-0000-0000-000000000000}"/>
    <cellStyle name="0,0_x000d__x000a_NA_x000d__x000a_ 2" xfId="3" xr:uid="{00000000-0005-0000-0000-000001000000}"/>
    <cellStyle name="0,0_x000d__x000a_NA_x000d__x000a_ 3" xfId="4" xr:uid="{00000000-0005-0000-0000-000002000000}"/>
    <cellStyle name="0,0_x000d__x000a_NA_x000d__x000a_ 4" xfId="5" xr:uid="{00000000-0005-0000-0000-000003000000}"/>
    <cellStyle name="0,0_x000d__x000a_NA_x000d__x000a_ 5" xfId="6" xr:uid="{00000000-0005-0000-0000-000004000000}"/>
    <cellStyle name="0,0_x000d__x000a_NA_x000d__x000a_ 6" xfId="7" xr:uid="{00000000-0005-0000-0000-000005000000}"/>
    <cellStyle name="0,0_x000d__x000a_NA_x000d__x000a_ 7" xfId="8" xr:uid="{00000000-0005-0000-0000-000006000000}"/>
    <cellStyle name="0,0_x005f_x000d__x000a_NA_x005f_x000d__x000a_" xfId="9" xr:uid="{00000000-0005-0000-0000-000007000000}"/>
    <cellStyle name="20% - Ênfase1 2" xfId="10" xr:uid="{00000000-0005-0000-0000-000008000000}"/>
    <cellStyle name="20% - Ênfase1 2 2" xfId="11" xr:uid="{00000000-0005-0000-0000-000009000000}"/>
    <cellStyle name="20% - Ênfase2 2" xfId="12" xr:uid="{00000000-0005-0000-0000-00000A000000}"/>
    <cellStyle name="20% - Ênfase2 2 2" xfId="13" xr:uid="{00000000-0005-0000-0000-00000B000000}"/>
    <cellStyle name="20% - Ênfase3 2" xfId="14" xr:uid="{00000000-0005-0000-0000-00000C000000}"/>
    <cellStyle name="20% - Ênfase3 2 2" xfId="15" xr:uid="{00000000-0005-0000-0000-00000D000000}"/>
    <cellStyle name="20% - Ênfase4 2" xfId="16" xr:uid="{00000000-0005-0000-0000-00000E000000}"/>
    <cellStyle name="20% - Ênfase4 2 2" xfId="17" xr:uid="{00000000-0005-0000-0000-00000F000000}"/>
    <cellStyle name="20% - Ênfase5 2" xfId="18" xr:uid="{00000000-0005-0000-0000-000010000000}"/>
    <cellStyle name="20% - Ênfase5 2 2" xfId="19" xr:uid="{00000000-0005-0000-0000-000011000000}"/>
    <cellStyle name="20% - Ênfase6 2" xfId="20" xr:uid="{00000000-0005-0000-0000-000012000000}"/>
    <cellStyle name="20% - Ênfase6 2 2" xfId="21" xr:uid="{00000000-0005-0000-0000-000013000000}"/>
    <cellStyle name="40% - Ênfase1 2" xfId="22" xr:uid="{00000000-0005-0000-0000-000014000000}"/>
    <cellStyle name="40% - Ênfase1 2 2" xfId="23" xr:uid="{00000000-0005-0000-0000-000015000000}"/>
    <cellStyle name="40% - Ênfase2 2" xfId="24" xr:uid="{00000000-0005-0000-0000-000016000000}"/>
    <cellStyle name="40% - Ênfase2 2 2" xfId="25" xr:uid="{00000000-0005-0000-0000-000017000000}"/>
    <cellStyle name="40% - Ênfase3 2" xfId="26" xr:uid="{00000000-0005-0000-0000-000018000000}"/>
    <cellStyle name="40% - Ênfase3 2 2" xfId="27" xr:uid="{00000000-0005-0000-0000-000019000000}"/>
    <cellStyle name="40% - Ênfase4 2" xfId="28" xr:uid="{00000000-0005-0000-0000-00001A000000}"/>
    <cellStyle name="40% - Ênfase4 2 2" xfId="29" xr:uid="{00000000-0005-0000-0000-00001B000000}"/>
    <cellStyle name="40% - Ênfase5 2" xfId="30" xr:uid="{00000000-0005-0000-0000-00001C000000}"/>
    <cellStyle name="40% - Ênfase5 2 2" xfId="31" xr:uid="{00000000-0005-0000-0000-00001D000000}"/>
    <cellStyle name="40% - Ênfase6 2" xfId="32" xr:uid="{00000000-0005-0000-0000-00001E000000}"/>
    <cellStyle name="40% - Ênfase6 2 2" xfId="33" xr:uid="{00000000-0005-0000-0000-00001F000000}"/>
    <cellStyle name="60% - Ênfase1 2" xfId="34" xr:uid="{00000000-0005-0000-0000-000020000000}"/>
    <cellStyle name="60% - Ênfase1 2 2" xfId="35" xr:uid="{00000000-0005-0000-0000-000021000000}"/>
    <cellStyle name="60% - Ênfase2 2" xfId="36" xr:uid="{00000000-0005-0000-0000-000022000000}"/>
    <cellStyle name="60% - Ênfase2 2 2" xfId="37" xr:uid="{00000000-0005-0000-0000-000023000000}"/>
    <cellStyle name="60% - Ênfase3 2" xfId="38" xr:uid="{00000000-0005-0000-0000-000024000000}"/>
    <cellStyle name="60% - Ênfase3 2 2" xfId="39" xr:uid="{00000000-0005-0000-0000-000025000000}"/>
    <cellStyle name="60% - Ênfase4 2" xfId="40" xr:uid="{00000000-0005-0000-0000-000026000000}"/>
    <cellStyle name="60% - Ênfase4 2 2" xfId="41" xr:uid="{00000000-0005-0000-0000-000027000000}"/>
    <cellStyle name="60% - Ênfase5 2" xfId="42" xr:uid="{00000000-0005-0000-0000-000028000000}"/>
    <cellStyle name="60% - Ênfase5 2 2" xfId="43" xr:uid="{00000000-0005-0000-0000-000029000000}"/>
    <cellStyle name="60% - Ênfase6 2" xfId="44" xr:uid="{00000000-0005-0000-0000-00002A000000}"/>
    <cellStyle name="60% - Ênfase6 2 2" xfId="45" xr:uid="{00000000-0005-0000-0000-00002B000000}"/>
    <cellStyle name="Bom 2" xfId="46" xr:uid="{00000000-0005-0000-0000-00002C000000}"/>
    <cellStyle name="Bom 2 2" xfId="47" xr:uid="{00000000-0005-0000-0000-00002D000000}"/>
    <cellStyle name="cabeçalho_planilha" xfId="48" xr:uid="{00000000-0005-0000-0000-00002E000000}"/>
    <cellStyle name="Cálculo 2" xfId="49" xr:uid="{00000000-0005-0000-0000-00002F000000}"/>
    <cellStyle name="Cálculo 2 2" xfId="50" xr:uid="{00000000-0005-0000-0000-000030000000}"/>
    <cellStyle name="Célula de Verificação 2" xfId="51" xr:uid="{00000000-0005-0000-0000-000031000000}"/>
    <cellStyle name="Célula de Verificação 2 2" xfId="52" xr:uid="{00000000-0005-0000-0000-000032000000}"/>
    <cellStyle name="Célula Vinculada 2" xfId="53" xr:uid="{00000000-0005-0000-0000-000033000000}"/>
    <cellStyle name="Célula Vinculada 2 2" xfId="54" xr:uid="{00000000-0005-0000-0000-000034000000}"/>
    <cellStyle name="Ênfase1 2" xfId="55" xr:uid="{00000000-0005-0000-0000-000035000000}"/>
    <cellStyle name="Ênfase1 2 2" xfId="56" xr:uid="{00000000-0005-0000-0000-000036000000}"/>
    <cellStyle name="Ênfase2 2" xfId="57" xr:uid="{00000000-0005-0000-0000-000037000000}"/>
    <cellStyle name="Ênfase2 2 2" xfId="58" xr:uid="{00000000-0005-0000-0000-000038000000}"/>
    <cellStyle name="Ênfase3 2" xfId="59" xr:uid="{00000000-0005-0000-0000-000039000000}"/>
    <cellStyle name="Ênfase3 2 2" xfId="60" xr:uid="{00000000-0005-0000-0000-00003A000000}"/>
    <cellStyle name="Ênfase4 2" xfId="61" xr:uid="{00000000-0005-0000-0000-00003B000000}"/>
    <cellStyle name="Ênfase4 2 2" xfId="62" xr:uid="{00000000-0005-0000-0000-00003C000000}"/>
    <cellStyle name="Ênfase5 2" xfId="63" xr:uid="{00000000-0005-0000-0000-00003D000000}"/>
    <cellStyle name="Ênfase5 2 2" xfId="64" xr:uid="{00000000-0005-0000-0000-00003E000000}"/>
    <cellStyle name="Ênfase6 2" xfId="65" xr:uid="{00000000-0005-0000-0000-00003F000000}"/>
    <cellStyle name="Ênfase6 2 2" xfId="66" xr:uid="{00000000-0005-0000-0000-000040000000}"/>
    <cellStyle name="Entrada 2" xfId="67" xr:uid="{00000000-0005-0000-0000-000041000000}"/>
    <cellStyle name="Entrada 2 2" xfId="68" xr:uid="{00000000-0005-0000-0000-000042000000}"/>
    <cellStyle name="Incorreto 2" xfId="69" xr:uid="{00000000-0005-0000-0000-000043000000}"/>
    <cellStyle name="Incorreto 2 2" xfId="70" xr:uid="{00000000-0005-0000-0000-000044000000}"/>
    <cellStyle name="Moeda" xfId="1" builtinId="4"/>
    <cellStyle name="Moeda 2 2" xfId="71" xr:uid="{00000000-0005-0000-0000-000046000000}"/>
    <cellStyle name="Moeda 3" xfId="72" xr:uid="{00000000-0005-0000-0000-000047000000}"/>
    <cellStyle name="Moeda 4" xfId="73" xr:uid="{00000000-0005-0000-0000-000048000000}"/>
    <cellStyle name="Neutra 2" xfId="74" xr:uid="{00000000-0005-0000-0000-000049000000}"/>
    <cellStyle name="Neutra 2 2" xfId="75" xr:uid="{00000000-0005-0000-0000-00004A000000}"/>
    <cellStyle name="Normal" xfId="0" builtinId="0"/>
    <cellStyle name="Normal 10" xfId="76" xr:uid="{00000000-0005-0000-0000-00004C000000}"/>
    <cellStyle name="Normal 10 2" xfId="77" xr:uid="{00000000-0005-0000-0000-00004D000000}"/>
    <cellStyle name="Normal 11" xfId="78" xr:uid="{00000000-0005-0000-0000-00004E000000}"/>
    <cellStyle name="Normal 11 2" xfId="79" xr:uid="{00000000-0005-0000-0000-00004F000000}"/>
    <cellStyle name="Normal 12" xfId="80" xr:uid="{00000000-0005-0000-0000-000050000000}"/>
    <cellStyle name="Normal 13" xfId="81" xr:uid="{00000000-0005-0000-0000-000051000000}"/>
    <cellStyle name="Normal 14" xfId="82" xr:uid="{00000000-0005-0000-0000-000052000000}"/>
    <cellStyle name="Normal 2 2" xfId="83" xr:uid="{00000000-0005-0000-0000-000053000000}"/>
    <cellStyle name="Normal 2 2 2" xfId="84" xr:uid="{00000000-0005-0000-0000-000054000000}"/>
    <cellStyle name="Normal 2 3" xfId="85" xr:uid="{00000000-0005-0000-0000-000055000000}"/>
    <cellStyle name="Normal 3" xfId="86" xr:uid="{00000000-0005-0000-0000-000056000000}"/>
    <cellStyle name="Normal 3 2" xfId="87" xr:uid="{00000000-0005-0000-0000-000057000000}"/>
    <cellStyle name="Normal 3 3" xfId="88" xr:uid="{00000000-0005-0000-0000-000058000000}"/>
    <cellStyle name="Normal 4" xfId="89" xr:uid="{00000000-0005-0000-0000-000059000000}"/>
    <cellStyle name="Normal 5" xfId="90" xr:uid="{00000000-0005-0000-0000-00005A000000}"/>
    <cellStyle name="Normal 5 2" xfId="91" xr:uid="{00000000-0005-0000-0000-00005B000000}"/>
    <cellStyle name="Normal 6" xfId="92" xr:uid="{00000000-0005-0000-0000-00005C000000}"/>
    <cellStyle name="Normal 6 2" xfId="93" xr:uid="{00000000-0005-0000-0000-00005D000000}"/>
    <cellStyle name="Normal 7" xfId="94" xr:uid="{00000000-0005-0000-0000-00005E000000}"/>
    <cellStyle name="Normal 7 2" xfId="95" xr:uid="{00000000-0005-0000-0000-00005F000000}"/>
    <cellStyle name="Normal 8" xfId="96" xr:uid="{00000000-0005-0000-0000-000060000000}"/>
    <cellStyle name="Normal 8 2" xfId="97" xr:uid="{00000000-0005-0000-0000-000061000000}"/>
    <cellStyle name="Normal 9" xfId="98" xr:uid="{00000000-0005-0000-0000-000062000000}"/>
    <cellStyle name="Normal 9 2" xfId="99" xr:uid="{00000000-0005-0000-0000-000063000000}"/>
    <cellStyle name="Nota 2" xfId="100" xr:uid="{00000000-0005-0000-0000-000064000000}"/>
    <cellStyle name="Nota 2 2" xfId="101" xr:uid="{00000000-0005-0000-0000-000065000000}"/>
    <cellStyle name="Porcentagem" xfId="148" builtinId="5"/>
    <cellStyle name="Porcentagem 2" xfId="102" xr:uid="{00000000-0005-0000-0000-000066000000}"/>
    <cellStyle name="Porcentagem 2 2" xfId="103" xr:uid="{00000000-0005-0000-0000-000067000000}"/>
    <cellStyle name="Saída 2" xfId="104" xr:uid="{00000000-0005-0000-0000-000068000000}"/>
    <cellStyle name="Saída 2 2" xfId="105" xr:uid="{00000000-0005-0000-0000-000069000000}"/>
    <cellStyle name="Separador de milhares 10" xfId="106" xr:uid="{00000000-0005-0000-0000-00006A000000}"/>
    <cellStyle name="Separador de milhares 10 2" xfId="107" xr:uid="{00000000-0005-0000-0000-00006B000000}"/>
    <cellStyle name="Separador de milhares 11" xfId="108" xr:uid="{00000000-0005-0000-0000-00006C000000}"/>
    <cellStyle name="Separador de milhares 11 2" xfId="109" xr:uid="{00000000-0005-0000-0000-00006D000000}"/>
    <cellStyle name="Separador de milhares 12" xfId="110" xr:uid="{00000000-0005-0000-0000-00006E000000}"/>
    <cellStyle name="Separador de milhares 12 2" xfId="111" xr:uid="{00000000-0005-0000-0000-00006F000000}"/>
    <cellStyle name="Separador de milhares 13" xfId="112" xr:uid="{00000000-0005-0000-0000-000070000000}"/>
    <cellStyle name="Separador de milhares 13 2" xfId="113" xr:uid="{00000000-0005-0000-0000-000071000000}"/>
    <cellStyle name="Separador de milhares 14" xfId="114" xr:uid="{00000000-0005-0000-0000-000072000000}"/>
    <cellStyle name="Separador de milhares 2 2" xfId="115" xr:uid="{00000000-0005-0000-0000-000073000000}"/>
    <cellStyle name="Separador de milhares 2 2 2" xfId="116" xr:uid="{00000000-0005-0000-0000-000074000000}"/>
    <cellStyle name="Separador de milhares 2 3" xfId="117" xr:uid="{00000000-0005-0000-0000-000075000000}"/>
    <cellStyle name="Separador de milhares 3" xfId="118" xr:uid="{00000000-0005-0000-0000-000076000000}"/>
    <cellStyle name="Separador de milhares 3 2" xfId="119" xr:uid="{00000000-0005-0000-0000-000077000000}"/>
    <cellStyle name="Separador de milhares 4" xfId="120" xr:uid="{00000000-0005-0000-0000-000078000000}"/>
    <cellStyle name="Separador de milhares 5" xfId="121" xr:uid="{00000000-0005-0000-0000-000079000000}"/>
    <cellStyle name="Separador de milhares 6" xfId="122" xr:uid="{00000000-0005-0000-0000-00007A000000}"/>
    <cellStyle name="Separador de milhares 6 2" xfId="123" xr:uid="{00000000-0005-0000-0000-00007B000000}"/>
    <cellStyle name="Separador de milhares 7" xfId="124" xr:uid="{00000000-0005-0000-0000-00007C000000}"/>
    <cellStyle name="Separador de milhares 7 2" xfId="125" xr:uid="{00000000-0005-0000-0000-00007D000000}"/>
    <cellStyle name="Separador de milhares 8" xfId="126" xr:uid="{00000000-0005-0000-0000-00007E000000}"/>
    <cellStyle name="Separador de milhares 8 2" xfId="127" xr:uid="{00000000-0005-0000-0000-00007F000000}"/>
    <cellStyle name="Separador de milhares 9" xfId="128" xr:uid="{00000000-0005-0000-0000-000080000000}"/>
    <cellStyle name="Separador de milhares 9 2" xfId="129" xr:uid="{00000000-0005-0000-0000-000081000000}"/>
    <cellStyle name="Texto de Aviso 2" xfId="130" xr:uid="{00000000-0005-0000-0000-000082000000}"/>
    <cellStyle name="Texto de Aviso 2 2" xfId="131" xr:uid="{00000000-0005-0000-0000-000083000000}"/>
    <cellStyle name="Texto Explicativo 2" xfId="132" xr:uid="{00000000-0005-0000-0000-000084000000}"/>
    <cellStyle name="Texto Explicativo 2 2" xfId="133" xr:uid="{00000000-0005-0000-0000-000085000000}"/>
    <cellStyle name="Título 1 2" xfId="134" xr:uid="{00000000-0005-0000-0000-000086000000}"/>
    <cellStyle name="Título 1 2 2" xfId="135" xr:uid="{00000000-0005-0000-0000-000087000000}"/>
    <cellStyle name="Título 2 2" xfId="136" xr:uid="{00000000-0005-0000-0000-000088000000}"/>
    <cellStyle name="Título 2 2 2" xfId="137" xr:uid="{00000000-0005-0000-0000-000089000000}"/>
    <cellStyle name="Título 3 2" xfId="138" xr:uid="{00000000-0005-0000-0000-00008A000000}"/>
    <cellStyle name="Título 3 2 2" xfId="139" xr:uid="{00000000-0005-0000-0000-00008B000000}"/>
    <cellStyle name="Título 4 2" xfId="140" xr:uid="{00000000-0005-0000-0000-00008C000000}"/>
    <cellStyle name="Título 4 2 2" xfId="141" xr:uid="{00000000-0005-0000-0000-00008D000000}"/>
    <cellStyle name="Título 5" xfId="142" xr:uid="{00000000-0005-0000-0000-00008E000000}"/>
    <cellStyle name="Título 5 2" xfId="143" xr:uid="{00000000-0005-0000-0000-00008F000000}"/>
    <cellStyle name="Total 2" xfId="144" xr:uid="{00000000-0005-0000-0000-000090000000}"/>
    <cellStyle name="Total 2 2" xfId="145" xr:uid="{00000000-0005-0000-0000-000091000000}"/>
    <cellStyle name="Vírgula 2" xfId="146" xr:uid="{00000000-0005-0000-0000-000092000000}"/>
    <cellStyle name="Vírgula 2 2" xfId="147" xr:uid="{00000000-0005-0000-0000-000093000000}"/>
  </cellStyles>
  <dxfs count="0"/>
  <tableStyles count="0" defaultTableStyle="TableStyleMedium9" defaultPivotStyle="PivotStyleLight16"/>
  <colors>
    <mruColors>
      <color rgb="FFFFFF66"/>
      <color rgb="FFF9724D"/>
      <color rgb="FFFFCC66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100470</xdr:colOff>
      <xdr:row>0</xdr:row>
      <xdr:rowOff>66084</xdr:rowOff>
    </xdr:from>
    <xdr:to>
      <xdr:col>2</xdr:col>
      <xdr:colOff>1202145</xdr:colOff>
      <xdr:row>2</xdr:row>
      <xdr:rowOff>457200</xdr:rowOff>
    </xdr:to>
    <xdr:pic>
      <xdr:nvPicPr>
        <xdr:cNvPr id="4" name="Imagem 3" descr="marca  + sec obras">
          <a:extLst>
            <a:ext uri="{FF2B5EF4-FFF2-40B4-BE49-F238E27FC236}">
              <a16:creationId xmlns:a16="http://schemas.microsoft.com/office/drawing/2014/main" id="{488DEDE1-1141-4A85-B196-5616143C9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0470" y="66084"/>
          <a:ext cx="3565475" cy="7975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1066799</xdr:colOff>
      <xdr:row>0</xdr:row>
      <xdr:rowOff>126208</xdr:rowOff>
    </xdr:from>
    <xdr:to>
      <xdr:col>7</xdr:col>
      <xdr:colOff>1052513</xdr:colOff>
      <xdr:row>4</xdr:row>
      <xdr:rowOff>197644</xdr:rowOff>
    </xdr:to>
    <xdr:pic>
      <xdr:nvPicPr>
        <xdr:cNvPr id="2" name="Imagem 1" descr="marca  + sec obra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29799" y="126208"/>
          <a:ext cx="3709989" cy="7572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771526</xdr:colOff>
      <xdr:row>0</xdr:row>
      <xdr:rowOff>127530</xdr:rowOff>
    </xdr:from>
    <xdr:to>
      <xdr:col>10</xdr:col>
      <xdr:colOff>29152</xdr:colOff>
      <xdr:row>5</xdr:row>
      <xdr:rowOff>33823</xdr:rowOff>
    </xdr:to>
    <xdr:pic>
      <xdr:nvPicPr>
        <xdr:cNvPr id="2" name="Imagem 1" descr="marca  + sec obra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620376" y="127530"/>
          <a:ext cx="3639126" cy="8492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830580</xdr:colOff>
      <xdr:row>0</xdr:row>
      <xdr:rowOff>114300</xdr:rowOff>
    </xdr:from>
    <xdr:to>
      <xdr:col>5</xdr:col>
      <xdr:colOff>1081355</xdr:colOff>
      <xdr:row>4</xdr:row>
      <xdr:rowOff>129540</xdr:rowOff>
    </xdr:to>
    <xdr:pic>
      <xdr:nvPicPr>
        <xdr:cNvPr id="3" name="Imagem 2" descr="marca  + sec obras">
          <a:extLst>
            <a:ext uri="{FF2B5EF4-FFF2-40B4-BE49-F238E27FC236}">
              <a16:creationId xmlns:a16="http://schemas.microsoft.com/office/drawing/2014/main" id="{02BAFC88-4784-428A-AF6C-BDB50B6105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42660" y="114300"/>
          <a:ext cx="3565475" cy="7162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0</xdr:row>
      <xdr:rowOff>28575</xdr:rowOff>
    </xdr:from>
    <xdr:to>
      <xdr:col>4</xdr:col>
      <xdr:colOff>1371600</xdr:colOff>
      <xdr:row>1</xdr:row>
      <xdr:rowOff>695325</xdr:rowOff>
    </xdr:to>
    <xdr:pic>
      <xdr:nvPicPr>
        <xdr:cNvPr id="3074" name="Picture 2">
          <a:extLst>
            <a:ext uri="{FF2B5EF4-FFF2-40B4-BE49-F238E27FC236}">
              <a16:creationId xmlns:a16="http://schemas.microsoft.com/office/drawing/2014/main" id="{00000000-0008-0000-0400-00000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53100" y="28575"/>
          <a:ext cx="2190750" cy="84772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108585</xdr:colOff>
      <xdr:row>0</xdr:row>
      <xdr:rowOff>139065</xdr:rowOff>
    </xdr:from>
    <xdr:to>
      <xdr:col>2</xdr:col>
      <xdr:colOff>2299335</xdr:colOff>
      <xdr:row>2</xdr:row>
      <xdr:rowOff>457200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12845" y="139065"/>
          <a:ext cx="2190750" cy="66865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514351</xdr:colOff>
      <xdr:row>21</xdr:row>
      <xdr:rowOff>114300</xdr:rowOff>
    </xdr:from>
    <xdr:to>
      <xdr:col>2</xdr:col>
      <xdr:colOff>1733551</xdr:colOff>
      <xdr:row>26</xdr:row>
      <xdr:rowOff>76619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14351" y="4419600"/>
          <a:ext cx="4724400" cy="86719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M62"/>
  <sheetViews>
    <sheetView showGridLines="0" view="pageBreakPreview" topLeftCell="A43" zoomScale="60" zoomScaleNormal="80" workbookViewId="0">
      <selection activeCell="B60" sqref="B60:G60"/>
    </sheetView>
  </sheetViews>
  <sheetFormatPr defaultColWidth="9.109375" defaultRowHeight="13.8" x14ac:dyDescent="0.3"/>
  <cols>
    <col min="1" max="1" width="11.5546875" style="1" customWidth="1"/>
    <col min="2" max="2" width="24.44140625" style="1" customWidth="1"/>
    <col min="3" max="3" width="21.5546875" style="1" customWidth="1"/>
    <col min="4" max="4" width="79.109375" style="24" customWidth="1"/>
    <col min="5" max="6" width="9.109375" style="1"/>
    <col min="7" max="7" width="18.6640625" style="119" bestFit="1" customWidth="1"/>
    <col min="8" max="8" width="18.33203125" style="119" bestFit="1" customWidth="1"/>
    <col min="9" max="9" width="20.33203125" style="119" customWidth="1"/>
    <col min="10" max="10" width="18.6640625" style="119" bestFit="1" customWidth="1"/>
    <col min="11" max="11" width="16.5546875" style="29" bestFit="1" customWidth="1"/>
    <col min="12" max="12" width="15.88671875" style="32" hidden="1" customWidth="1"/>
    <col min="13" max="13" width="16.6640625" style="24" bestFit="1" customWidth="1"/>
    <col min="14" max="16384" width="9.109375" style="24"/>
  </cols>
  <sheetData>
    <row r="1" spans="1:12" ht="15.6" x14ac:dyDescent="0.3">
      <c r="A1" s="122"/>
      <c r="B1" s="122"/>
      <c r="C1" s="178" t="s">
        <v>445</v>
      </c>
      <c r="D1" s="178"/>
      <c r="E1" s="178"/>
      <c r="F1" s="178"/>
      <c r="G1" s="178"/>
      <c r="H1" s="178"/>
      <c r="I1" s="178"/>
      <c r="J1" s="178"/>
      <c r="K1" s="53"/>
    </row>
    <row r="2" spans="1:12" ht="15.6" x14ac:dyDescent="0.3">
      <c r="A2" s="122"/>
      <c r="B2" s="122"/>
      <c r="C2" s="178"/>
      <c r="D2" s="178"/>
      <c r="E2" s="178"/>
      <c r="F2" s="178"/>
      <c r="G2" s="178"/>
      <c r="H2" s="178"/>
      <c r="I2" s="178"/>
      <c r="J2" s="178"/>
      <c r="K2" s="53"/>
    </row>
    <row r="3" spans="1:12" ht="43.8" customHeight="1" x14ac:dyDescent="0.3">
      <c r="A3" s="122"/>
      <c r="B3" s="122"/>
      <c r="C3" s="178"/>
      <c r="D3" s="178"/>
      <c r="E3" s="178"/>
      <c r="F3" s="178"/>
      <c r="G3" s="178"/>
      <c r="H3" s="178"/>
      <c r="I3" s="178"/>
      <c r="J3" s="178"/>
      <c r="K3" s="28"/>
    </row>
    <row r="4" spans="1:12" ht="31.2" x14ac:dyDescent="0.3">
      <c r="A4" s="171" t="s">
        <v>446</v>
      </c>
      <c r="B4" s="179"/>
      <c r="C4" s="123" t="s">
        <v>447</v>
      </c>
      <c r="D4" s="173" t="s">
        <v>448</v>
      </c>
      <c r="E4" s="172"/>
      <c r="F4" s="124"/>
      <c r="G4" s="125" t="s">
        <v>449</v>
      </c>
      <c r="H4" s="123" t="s">
        <v>450</v>
      </c>
      <c r="I4" s="126"/>
      <c r="J4" s="127" t="s">
        <v>451</v>
      </c>
      <c r="K4" s="28"/>
    </row>
    <row r="5" spans="1:12" ht="16.2" thickBot="1" x14ac:dyDescent="0.35">
      <c r="A5" s="174" t="s">
        <v>452</v>
      </c>
      <c r="B5" s="176"/>
      <c r="C5" s="128" t="s">
        <v>453</v>
      </c>
      <c r="D5" s="177" t="s">
        <v>24</v>
      </c>
      <c r="E5" s="175"/>
      <c r="F5" s="129"/>
      <c r="G5" s="128" t="s">
        <v>45</v>
      </c>
      <c r="H5" s="128">
        <v>44593</v>
      </c>
      <c r="I5" s="130" t="s">
        <v>454</v>
      </c>
      <c r="J5" s="131">
        <f ca="1">TODAY()</f>
        <v>44656</v>
      </c>
      <c r="K5" s="28"/>
    </row>
    <row r="6" spans="1:12" ht="15.6" x14ac:dyDescent="0.3">
      <c r="A6" s="132"/>
      <c r="B6" s="133"/>
      <c r="C6" s="134"/>
      <c r="D6" s="134"/>
      <c r="E6" s="134"/>
      <c r="F6" s="135"/>
      <c r="G6" s="136"/>
      <c r="H6" s="137"/>
      <c r="I6" s="137"/>
      <c r="J6" s="137"/>
      <c r="K6" s="28"/>
    </row>
    <row r="7" spans="1:12" ht="31.2" x14ac:dyDescent="0.3">
      <c r="A7" s="171" t="s">
        <v>455</v>
      </c>
      <c r="B7" s="172"/>
      <c r="C7" s="134"/>
      <c r="D7" s="173" t="s">
        <v>456</v>
      </c>
      <c r="E7" s="172"/>
      <c r="F7" s="124"/>
      <c r="G7" s="138" t="s">
        <v>464</v>
      </c>
      <c r="H7" s="138" t="s">
        <v>457</v>
      </c>
      <c r="I7" s="138" t="s">
        <v>458</v>
      </c>
      <c r="J7" s="127" t="s">
        <v>459</v>
      </c>
      <c r="K7" s="28"/>
    </row>
    <row r="8" spans="1:12" ht="16.2" thickBot="1" x14ac:dyDescent="0.35">
      <c r="A8" s="174" t="s">
        <v>460</v>
      </c>
      <c r="B8" s="175"/>
      <c r="C8" s="176"/>
      <c r="D8" s="177" t="s">
        <v>466</v>
      </c>
      <c r="E8" s="175"/>
      <c r="F8" s="129"/>
      <c r="G8" s="128" t="s">
        <v>461</v>
      </c>
      <c r="H8" s="139">
        <v>0.25219999999999998</v>
      </c>
      <c r="I8" s="140">
        <f>J61</f>
        <v>209032.24200000003</v>
      </c>
      <c r="J8" s="141">
        <f>J62</f>
        <v>261750.17343239998</v>
      </c>
      <c r="K8" s="28"/>
    </row>
    <row r="9" spans="1:12" ht="14.4" x14ac:dyDescent="0.3">
      <c r="A9" s="142"/>
      <c r="B9" s="143"/>
      <c r="C9" s="144"/>
      <c r="D9" s="144"/>
      <c r="E9" s="144"/>
      <c r="F9" s="145"/>
      <c r="G9" s="146"/>
      <c r="H9" s="147"/>
      <c r="I9" s="147"/>
      <c r="J9" s="147"/>
      <c r="K9" s="28"/>
    </row>
    <row r="10" spans="1:12" ht="18" customHeight="1" x14ac:dyDescent="0.3">
      <c r="A10" s="180" t="s">
        <v>36</v>
      </c>
      <c r="B10" s="181"/>
      <c r="C10" s="181"/>
      <c r="D10" s="181"/>
      <c r="E10" s="181"/>
      <c r="F10" s="181"/>
      <c r="G10" s="181"/>
      <c r="H10" s="181"/>
      <c r="I10" s="181"/>
      <c r="J10" s="182"/>
      <c r="K10" s="36"/>
      <c r="L10" s="37"/>
    </row>
    <row r="11" spans="1:12" ht="30" customHeight="1" x14ac:dyDescent="0.3">
      <c r="A11" s="190" t="s">
        <v>0</v>
      </c>
      <c r="B11" s="193" t="s">
        <v>37</v>
      </c>
      <c r="C11" s="190" t="s">
        <v>7</v>
      </c>
      <c r="D11" s="183" t="s">
        <v>25</v>
      </c>
      <c r="E11" s="183" t="s">
        <v>38</v>
      </c>
      <c r="F11" s="183" t="s">
        <v>40</v>
      </c>
      <c r="G11" s="180" t="s">
        <v>39</v>
      </c>
      <c r="H11" s="181"/>
      <c r="I11" s="181"/>
      <c r="J11" s="182"/>
      <c r="K11" s="37"/>
      <c r="L11" s="38" t="s">
        <v>35</v>
      </c>
    </row>
    <row r="12" spans="1:12" ht="15.6" x14ac:dyDescent="0.3">
      <c r="A12" s="191"/>
      <c r="B12" s="194"/>
      <c r="C12" s="191"/>
      <c r="D12" s="183"/>
      <c r="E12" s="183"/>
      <c r="F12" s="183"/>
      <c r="G12" s="184" t="s">
        <v>2</v>
      </c>
      <c r="H12" s="184"/>
      <c r="I12" s="184" t="s">
        <v>42</v>
      </c>
      <c r="J12" s="196" t="s">
        <v>141</v>
      </c>
      <c r="K12" s="37"/>
      <c r="L12" s="38"/>
    </row>
    <row r="13" spans="1:12" ht="15.6" x14ac:dyDescent="0.3">
      <c r="A13" s="192"/>
      <c r="B13" s="195"/>
      <c r="C13" s="192"/>
      <c r="D13" s="183"/>
      <c r="E13" s="183"/>
      <c r="F13" s="183"/>
      <c r="G13" s="161" t="s">
        <v>41</v>
      </c>
      <c r="H13" s="161" t="s">
        <v>199</v>
      </c>
      <c r="I13" s="184"/>
      <c r="J13" s="197"/>
      <c r="K13" s="37"/>
      <c r="L13" s="38"/>
    </row>
    <row r="14" spans="1:12" ht="15.6" x14ac:dyDescent="0.3">
      <c r="A14" s="161">
        <v>1</v>
      </c>
      <c r="B14" s="162"/>
      <c r="C14" s="162"/>
      <c r="D14" s="186" t="s">
        <v>26</v>
      </c>
      <c r="E14" s="187"/>
      <c r="F14" s="187"/>
      <c r="G14" s="187"/>
      <c r="H14" s="188"/>
      <c r="I14" s="163">
        <f>SUM(I15:I19)</f>
        <v>7230.5267999999996</v>
      </c>
      <c r="J14" s="160">
        <f>SUM(J15:J19)</f>
        <v>9054.0656589600003</v>
      </c>
      <c r="K14" s="37"/>
      <c r="L14" s="40"/>
    </row>
    <row r="15" spans="1:12" s="21" customFormat="1" ht="31.2" x14ac:dyDescent="0.3">
      <c r="A15" s="148" t="s">
        <v>3</v>
      </c>
      <c r="B15" s="148" t="s">
        <v>45</v>
      </c>
      <c r="C15" s="148" t="s">
        <v>200</v>
      </c>
      <c r="D15" s="149" t="s">
        <v>160</v>
      </c>
      <c r="E15" s="148" t="s">
        <v>6</v>
      </c>
      <c r="F15" s="150">
        <v>8</v>
      </c>
      <c r="G15" s="151">
        <v>225</v>
      </c>
      <c r="H15" s="151">
        <f>G15*(1+$H$8)</f>
        <v>281.745</v>
      </c>
      <c r="I15" s="151">
        <f>F15*G15</f>
        <v>1800</v>
      </c>
      <c r="J15" s="151">
        <f>F15*H15</f>
        <v>2253.96</v>
      </c>
      <c r="K15" s="29"/>
      <c r="L15" s="13">
        <f>(22.87*1.0806*1.083)*F15</f>
        <v>214.11622180800001</v>
      </c>
    </row>
    <row r="16" spans="1:12" s="21" customFormat="1" ht="31.2" x14ac:dyDescent="0.3">
      <c r="A16" s="148" t="s">
        <v>4</v>
      </c>
      <c r="B16" s="148" t="s">
        <v>45</v>
      </c>
      <c r="C16" s="148" t="s">
        <v>201</v>
      </c>
      <c r="D16" s="149" t="s">
        <v>162</v>
      </c>
      <c r="E16" s="148" t="s">
        <v>8</v>
      </c>
      <c r="F16" s="150">
        <v>302.66000000000003</v>
      </c>
      <c r="G16" s="151">
        <v>2.08</v>
      </c>
      <c r="H16" s="151">
        <f t="shared" ref="H16:H18" si="0">G16*(1+$H$8)</f>
        <v>2.6045760000000002</v>
      </c>
      <c r="I16" s="151">
        <f>F16*G16</f>
        <v>629.53280000000007</v>
      </c>
      <c r="J16" s="151">
        <f>F16*H16</f>
        <v>788.30097216000013</v>
      </c>
      <c r="K16" s="29"/>
      <c r="L16" s="13"/>
    </row>
    <row r="17" spans="1:12" s="21" customFormat="1" ht="31.2" x14ac:dyDescent="0.3">
      <c r="A17" s="148" t="s">
        <v>117</v>
      </c>
      <c r="B17" s="148" t="s">
        <v>45</v>
      </c>
      <c r="C17" s="148" t="s">
        <v>202</v>
      </c>
      <c r="D17" s="149" t="s">
        <v>248</v>
      </c>
      <c r="E17" s="148" t="s">
        <v>1</v>
      </c>
      <c r="F17" s="150">
        <v>4</v>
      </c>
      <c r="G17" s="151">
        <v>183.02</v>
      </c>
      <c r="H17" s="151">
        <f t="shared" si="0"/>
        <v>229.17764400000002</v>
      </c>
      <c r="I17" s="151">
        <f>F17*G17</f>
        <v>732.08</v>
      </c>
      <c r="J17" s="151">
        <f>F17*H17</f>
        <v>916.71057600000006</v>
      </c>
      <c r="K17" s="29"/>
      <c r="L17" s="13"/>
    </row>
    <row r="18" spans="1:12" s="21" customFormat="1" ht="15.6" x14ac:dyDescent="0.3">
      <c r="A18" s="148" t="s">
        <v>118</v>
      </c>
      <c r="B18" s="148" t="s">
        <v>472</v>
      </c>
      <c r="C18" s="148" t="s">
        <v>480</v>
      </c>
      <c r="D18" s="149" t="s">
        <v>481</v>
      </c>
      <c r="E18" s="148" t="s">
        <v>6</v>
      </c>
      <c r="F18" s="150">
        <v>253.79999999999998</v>
      </c>
      <c r="G18" s="151">
        <v>12.28</v>
      </c>
      <c r="H18" s="151">
        <f t="shared" si="0"/>
        <v>15.377015999999999</v>
      </c>
      <c r="I18" s="151">
        <f t="shared" ref="I18" si="1">F18*G18</f>
        <v>3116.6639999999998</v>
      </c>
      <c r="J18" s="151">
        <f t="shared" ref="J18" si="2">F18*H18</f>
        <v>3902.6866607999996</v>
      </c>
      <c r="K18" s="29"/>
      <c r="L18" s="13"/>
    </row>
    <row r="19" spans="1:12" s="21" customFormat="1" ht="15.6" x14ac:dyDescent="0.3">
      <c r="A19" s="148" t="s">
        <v>469</v>
      </c>
      <c r="B19" s="148" t="s">
        <v>472</v>
      </c>
      <c r="C19" s="148" t="s">
        <v>471</v>
      </c>
      <c r="D19" s="149" t="s">
        <v>470</v>
      </c>
      <c r="E19" s="148" t="s">
        <v>8</v>
      </c>
      <c r="F19" s="150">
        <v>293</v>
      </c>
      <c r="G19" s="151">
        <v>3.25</v>
      </c>
      <c r="H19" s="151">
        <f t="shared" ref="H19" si="3">G19*(1+$H$8)</f>
        <v>4.0696500000000002</v>
      </c>
      <c r="I19" s="151">
        <f t="shared" ref="I19" si="4">F19*G19</f>
        <v>952.25</v>
      </c>
      <c r="J19" s="151">
        <f t="shared" ref="J19" si="5">F19*H19</f>
        <v>1192.4074500000002</v>
      </c>
      <c r="K19" s="29"/>
      <c r="L19" s="13"/>
    </row>
    <row r="20" spans="1:12" s="54" customFormat="1" ht="15.6" x14ac:dyDescent="0.3">
      <c r="A20" s="161">
        <v>2</v>
      </c>
      <c r="B20" s="161"/>
      <c r="C20" s="161"/>
      <c r="D20" s="185" t="s">
        <v>173</v>
      </c>
      <c r="E20" s="185"/>
      <c r="F20" s="185"/>
      <c r="G20" s="185"/>
      <c r="H20" s="164"/>
      <c r="I20" s="160">
        <f>SUM(I21:I25)</f>
        <v>53177.341899999999</v>
      </c>
      <c r="J20" s="160">
        <f>SUM(J21:J25)</f>
        <v>66588.667527180005</v>
      </c>
      <c r="K20" s="32"/>
      <c r="L20" s="13"/>
    </row>
    <row r="21" spans="1:12" s="114" customFormat="1" ht="31.2" x14ac:dyDescent="0.3">
      <c r="A21" s="148" t="s">
        <v>9</v>
      </c>
      <c r="B21" s="148" t="s">
        <v>45</v>
      </c>
      <c r="C21" s="152" t="s">
        <v>435</v>
      </c>
      <c r="D21" s="153" t="s">
        <v>436</v>
      </c>
      <c r="E21" s="152" t="s">
        <v>6</v>
      </c>
      <c r="F21" s="154">
        <v>372.79</v>
      </c>
      <c r="G21" s="155">
        <v>78.27</v>
      </c>
      <c r="H21" s="151">
        <f t="shared" ref="H21:H24" si="6">G21*(1+$H$8)</f>
        <v>98.009693999999996</v>
      </c>
      <c r="I21" s="155">
        <f>F21*G21</f>
        <v>29178.273300000001</v>
      </c>
      <c r="J21" s="155">
        <f>F21*H21</f>
        <v>36537.033826259998</v>
      </c>
      <c r="K21" s="30"/>
      <c r="L21" s="13">
        <f>9.45*F21</f>
        <v>3522.8654999999999</v>
      </c>
    </row>
    <row r="22" spans="1:12" s="21" customFormat="1" ht="62.4" x14ac:dyDescent="0.3">
      <c r="A22" s="148" t="s">
        <v>10</v>
      </c>
      <c r="B22" s="148" t="s">
        <v>45</v>
      </c>
      <c r="C22" s="148" t="s">
        <v>246</v>
      </c>
      <c r="D22" s="149" t="s">
        <v>247</v>
      </c>
      <c r="E22" s="148" t="s">
        <v>8</v>
      </c>
      <c r="F22" s="152">
        <v>417.46</v>
      </c>
      <c r="G22" s="151">
        <v>49.97</v>
      </c>
      <c r="H22" s="151">
        <f t="shared" si="6"/>
        <v>62.572433999999994</v>
      </c>
      <c r="I22" s="151">
        <f>F22*G22</f>
        <v>20860.476199999997</v>
      </c>
      <c r="J22" s="151">
        <f>F22*H22</f>
        <v>26121.488297639997</v>
      </c>
      <c r="K22" s="29"/>
      <c r="L22" s="13"/>
    </row>
    <row r="23" spans="1:12" s="21" customFormat="1" ht="62.4" x14ac:dyDescent="0.3">
      <c r="A23" s="148" t="s">
        <v>11</v>
      </c>
      <c r="B23" s="148" t="s">
        <v>45</v>
      </c>
      <c r="C23" s="148" t="s">
        <v>255</v>
      </c>
      <c r="D23" s="149" t="s">
        <v>264</v>
      </c>
      <c r="E23" s="148" t="s">
        <v>8</v>
      </c>
      <c r="F23" s="154">
        <v>12</v>
      </c>
      <c r="G23" s="151">
        <v>53.6</v>
      </c>
      <c r="H23" s="151">
        <f t="shared" si="6"/>
        <v>67.117919999999998</v>
      </c>
      <c r="I23" s="151">
        <f>F23*G23</f>
        <v>643.20000000000005</v>
      </c>
      <c r="J23" s="151">
        <f>F23*H23</f>
        <v>805.41503999999998</v>
      </c>
      <c r="K23" s="29"/>
      <c r="L23" s="13"/>
    </row>
    <row r="24" spans="1:12" s="115" customFormat="1" ht="31.2" x14ac:dyDescent="0.3">
      <c r="A24" s="148" t="s">
        <v>12</v>
      </c>
      <c r="B24" s="148" t="s">
        <v>45</v>
      </c>
      <c r="C24" s="148" t="s">
        <v>222</v>
      </c>
      <c r="D24" s="149" t="s">
        <v>223</v>
      </c>
      <c r="E24" s="148" t="s">
        <v>5</v>
      </c>
      <c r="F24" s="150">
        <v>11.52</v>
      </c>
      <c r="G24" s="151">
        <v>154.09</v>
      </c>
      <c r="H24" s="151">
        <f t="shared" si="6"/>
        <v>192.95149800000002</v>
      </c>
      <c r="I24" s="151">
        <f>F24*G24</f>
        <v>1775.1168</v>
      </c>
      <c r="J24" s="151">
        <f>F24*H24</f>
        <v>2222.80125696</v>
      </c>
      <c r="K24" s="29"/>
      <c r="L24" s="13">
        <f>143.87*F24</f>
        <v>1657.3824</v>
      </c>
    </row>
    <row r="25" spans="1:12" s="115" customFormat="1" ht="62.4" x14ac:dyDescent="0.3">
      <c r="A25" s="148" t="s">
        <v>475</v>
      </c>
      <c r="B25" s="148" t="s">
        <v>45</v>
      </c>
      <c r="C25" s="148" t="s">
        <v>476</v>
      </c>
      <c r="D25" s="149" t="s">
        <v>477</v>
      </c>
      <c r="E25" s="148" t="s">
        <v>6</v>
      </c>
      <c r="F25" s="150">
        <v>12.52</v>
      </c>
      <c r="G25" s="151">
        <v>57.53</v>
      </c>
      <c r="H25" s="151">
        <f t="shared" ref="H25" si="7">G25*(1+$H$8)</f>
        <v>72.039066000000005</v>
      </c>
      <c r="I25" s="151">
        <f>F25*G25</f>
        <v>720.27559999999994</v>
      </c>
      <c r="J25" s="151">
        <f>F25*H25</f>
        <v>901.92910632000007</v>
      </c>
      <c r="K25" s="29"/>
      <c r="L25" s="13"/>
    </row>
    <row r="26" spans="1:12" s="54" customFormat="1" ht="15.6" x14ac:dyDescent="0.3">
      <c r="A26" s="161">
        <v>3</v>
      </c>
      <c r="B26" s="161"/>
      <c r="C26" s="161"/>
      <c r="D26" s="185" t="s">
        <v>228</v>
      </c>
      <c r="E26" s="185"/>
      <c r="F26" s="185"/>
      <c r="G26" s="185"/>
      <c r="H26" s="164"/>
      <c r="I26" s="160">
        <f>SUM(I27:I30)</f>
        <v>21801.319500000001</v>
      </c>
      <c r="J26" s="160">
        <f>SUM(J27:J30)</f>
        <v>27299.612277899996</v>
      </c>
      <c r="K26" s="32"/>
      <c r="L26" s="13"/>
    </row>
    <row r="27" spans="1:12" s="21" customFormat="1" ht="46.8" x14ac:dyDescent="0.3">
      <c r="A27" s="148" t="s">
        <v>13</v>
      </c>
      <c r="B27" s="148" t="s">
        <v>45</v>
      </c>
      <c r="C27" s="148" t="s">
        <v>463</v>
      </c>
      <c r="D27" s="149" t="s">
        <v>462</v>
      </c>
      <c r="E27" s="148" t="s">
        <v>6</v>
      </c>
      <c r="F27" s="150">
        <v>235.97</v>
      </c>
      <c r="G27" s="151">
        <v>71.02</v>
      </c>
      <c r="H27" s="151">
        <f t="shared" ref="H27:H30" si="8">G27*(1+$H$8)</f>
        <v>88.931243999999992</v>
      </c>
      <c r="I27" s="151">
        <f>F27*G27</f>
        <v>16758.589400000001</v>
      </c>
      <c r="J27" s="151">
        <f>F27*H27</f>
        <v>20985.105646679996</v>
      </c>
      <c r="K27" s="29"/>
      <c r="L27" s="13">
        <f>(31.62*1.0806*1.083)*F27</f>
        <v>8731.9668434317209</v>
      </c>
    </row>
    <row r="28" spans="1:12" s="115" customFormat="1" ht="30" customHeight="1" x14ac:dyDescent="0.3">
      <c r="A28" s="148" t="s">
        <v>14</v>
      </c>
      <c r="B28" s="148" t="s">
        <v>45</v>
      </c>
      <c r="C28" s="148" t="s">
        <v>262</v>
      </c>
      <c r="D28" s="149" t="s">
        <v>263</v>
      </c>
      <c r="E28" s="148" t="s">
        <v>5</v>
      </c>
      <c r="F28" s="148">
        <v>13.69</v>
      </c>
      <c r="G28" s="151">
        <v>52.19</v>
      </c>
      <c r="H28" s="151">
        <f t="shared" si="8"/>
        <v>65.352317999999997</v>
      </c>
      <c r="I28" s="155">
        <f>F28*G28</f>
        <v>714.48109999999997</v>
      </c>
      <c r="J28" s="155">
        <f>F28*H28</f>
        <v>894.67323341999997</v>
      </c>
      <c r="K28" s="29"/>
      <c r="L28" s="13"/>
    </row>
    <row r="29" spans="1:12" s="115" customFormat="1" ht="30" customHeight="1" x14ac:dyDescent="0.3">
      <c r="A29" s="148" t="s">
        <v>302</v>
      </c>
      <c r="B29" s="156" t="s">
        <v>45</v>
      </c>
      <c r="C29" s="148" t="s">
        <v>303</v>
      </c>
      <c r="D29" s="149" t="s">
        <v>304</v>
      </c>
      <c r="E29" s="148" t="s">
        <v>5</v>
      </c>
      <c r="F29" s="148">
        <v>0.34</v>
      </c>
      <c r="G29" s="151">
        <v>367.58</v>
      </c>
      <c r="H29" s="151">
        <f t="shared" si="8"/>
        <v>460.28367599999996</v>
      </c>
      <c r="I29" s="155">
        <f>F29*G29</f>
        <v>124.97720000000001</v>
      </c>
      <c r="J29" s="155">
        <f>F29*H29</f>
        <v>156.49644984</v>
      </c>
      <c r="K29" s="29"/>
      <c r="L29" s="13"/>
    </row>
    <row r="30" spans="1:12" s="115" customFormat="1" ht="46.8" x14ac:dyDescent="0.3">
      <c r="A30" s="148" t="s">
        <v>305</v>
      </c>
      <c r="B30" s="156" t="s">
        <v>45</v>
      </c>
      <c r="C30" s="148" t="s">
        <v>306</v>
      </c>
      <c r="D30" s="149" t="s">
        <v>307</v>
      </c>
      <c r="E30" s="148" t="s">
        <v>5</v>
      </c>
      <c r="F30" s="148">
        <v>1.82</v>
      </c>
      <c r="G30" s="151">
        <v>2309.4899999999998</v>
      </c>
      <c r="H30" s="151">
        <f t="shared" si="8"/>
        <v>2891.9433779999995</v>
      </c>
      <c r="I30" s="155">
        <f>F30*G30</f>
        <v>4203.2717999999995</v>
      </c>
      <c r="J30" s="155">
        <f>F30*H30</f>
        <v>5263.3369479599996</v>
      </c>
      <c r="K30" s="29"/>
      <c r="L30" s="13"/>
    </row>
    <row r="31" spans="1:12" s="54" customFormat="1" ht="15.6" x14ac:dyDescent="0.3">
      <c r="A31" s="161">
        <v>4</v>
      </c>
      <c r="B31" s="161"/>
      <c r="C31" s="161"/>
      <c r="D31" s="185" t="s">
        <v>172</v>
      </c>
      <c r="E31" s="185"/>
      <c r="F31" s="185"/>
      <c r="G31" s="185"/>
      <c r="H31" s="164"/>
      <c r="I31" s="160">
        <f>SUM(I32:I35)</f>
        <v>12334.857</v>
      </c>
      <c r="J31" s="160">
        <f>SUM(J32:J35)</f>
        <v>15445.7079354</v>
      </c>
      <c r="K31" s="32"/>
      <c r="L31" s="13"/>
    </row>
    <row r="32" spans="1:12" s="114" customFormat="1" ht="46.8" x14ac:dyDescent="0.3">
      <c r="A32" s="148" t="s">
        <v>15</v>
      </c>
      <c r="B32" s="148" t="s">
        <v>45</v>
      </c>
      <c r="C32" s="152" t="s">
        <v>313</v>
      </c>
      <c r="D32" s="153" t="s">
        <v>314</v>
      </c>
      <c r="E32" s="152" t="s">
        <v>6</v>
      </c>
      <c r="F32" s="150">
        <v>121.34</v>
      </c>
      <c r="G32" s="155">
        <v>6.18</v>
      </c>
      <c r="H32" s="151">
        <f t="shared" ref="H32:H35" si="9">G32*(1+$H$8)</f>
        <v>7.7385959999999994</v>
      </c>
      <c r="I32" s="155">
        <f>F32*G32</f>
        <v>749.88120000000004</v>
      </c>
      <c r="J32" s="155">
        <f>F32*H32</f>
        <v>939.00123864</v>
      </c>
      <c r="K32" s="30"/>
      <c r="L32" s="13">
        <f>1.52*F32</f>
        <v>184.43680000000001</v>
      </c>
    </row>
    <row r="33" spans="1:12" s="116" customFormat="1" ht="46.8" x14ac:dyDescent="0.3">
      <c r="A33" s="148" t="s">
        <v>16</v>
      </c>
      <c r="B33" s="148" t="s">
        <v>45</v>
      </c>
      <c r="C33" s="148" t="s">
        <v>315</v>
      </c>
      <c r="D33" s="157" t="s">
        <v>316</v>
      </c>
      <c r="E33" s="148" t="s">
        <v>6</v>
      </c>
      <c r="F33" s="150">
        <v>121.34</v>
      </c>
      <c r="G33" s="151">
        <v>38.71</v>
      </c>
      <c r="H33" s="151">
        <f t="shared" si="9"/>
        <v>48.472662</v>
      </c>
      <c r="I33" s="151">
        <f>F33*G33</f>
        <v>4697.0713999999998</v>
      </c>
      <c r="J33" s="155">
        <f>F33*H33</f>
        <v>5881.67280708</v>
      </c>
      <c r="K33" s="29"/>
      <c r="L33" s="13">
        <f>(21.23*1.0806*1.083)*F33</f>
        <v>3014.7229327683604</v>
      </c>
    </row>
    <row r="34" spans="1:12" s="21" customFormat="1" ht="34.799999999999997" customHeight="1" x14ac:dyDescent="0.3">
      <c r="A34" s="148" t="s">
        <v>229</v>
      </c>
      <c r="B34" s="148" t="s">
        <v>45</v>
      </c>
      <c r="C34" s="148" t="s">
        <v>317</v>
      </c>
      <c r="D34" s="157" t="s">
        <v>166</v>
      </c>
      <c r="E34" s="148" t="s">
        <v>6</v>
      </c>
      <c r="F34" s="152">
        <v>25.88</v>
      </c>
      <c r="G34" s="151">
        <v>208.13</v>
      </c>
      <c r="H34" s="151">
        <f t="shared" si="9"/>
        <v>260.620386</v>
      </c>
      <c r="I34" s="151">
        <f>F34*G34</f>
        <v>5386.4043999999994</v>
      </c>
      <c r="J34" s="155">
        <f>F34*H34</f>
        <v>6744.8555896799999</v>
      </c>
      <c r="K34" s="29"/>
      <c r="L34" s="13">
        <f>9.18*F34</f>
        <v>237.57839999999999</v>
      </c>
    </row>
    <row r="35" spans="1:12" s="21" customFormat="1" ht="31.2" x14ac:dyDescent="0.3">
      <c r="A35" s="148" t="s">
        <v>230</v>
      </c>
      <c r="B35" s="148" t="s">
        <v>45</v>
      </c>
      <c r="C35" s="148" t="s">
        <v>318</v>
      </c>
      <c r="D35" s="157" t="s">
        <v>171</v>
      </c>
      <c r="E35" s="148" t="s">
        <v>8</v>
      </c>
      <c r="F35" s="152">
        <v>525</v>
      </c>
      <c r="G35" s="151">
        <v>2.86</v>
      </c>
      <c r="H35" s="151">
        <f t="shared" si="9"/>
        <v>3.5812919999999999</v>
      </c>
      <c r="I35" s="151">
        <f>F35*G35</f>
        <v>1501.5</v>
      </c>
      <c r="J35" s="155">
        <f>F35*H35</f>
        <v>1880.1783</v>
      </c>
      <c r="K35" s="29"/>
      <c r="L35" s="13"/>
    </row>
    <row r="36" spans="1:12" s="54" customFormat="1" ht="15.6" x14ac:dyDescent="0.3">
      <c r="A36" s="161">
        <v>5</v>
      </c>
      <c r="B36" s="161"/>
      <c r="C36" s="161"/>
      <c r="D36" s="185" t="s">
        <v>319</v>
      </c>
      <c r="E36" s="185"/>
      <c r="F36" s="185"/>
      <c r="G36" s="185"/>
      <c r="H36" s="164"/>
      <c r="I36" s="160">
        <f>SUM(I37:I39)</f>
        <v>1627.2857999999999</v>
      </c>
      <c r="J36" s="160">
        <f>SUM(J37:J39)</f>
        <v>2037.68727876</v>
      </c>
      <c r="K36" s="32"/>
      <c r="L36" s="13"/>
    </row>
    <row r="37" spans="1:12" s="21" customFormat="1" ht="31.2" x14ac:dyDescent="0.3">
      <c r="A37" s="148" t="s">
        <v>17</v>
      </c>
      <c r="B37" s="148" t="s">
        <v>45</v>
      </c>
      <c r="C37" s="148" t="s">
        <v>330</v>
      </c>
      <c r="D37" s="157" t="s">
        <v>329</v>
      </c>
      <c r="E37" s="148" t="s">
        <v>6</v>
      </c>
      <c r="F37" s="150">
        <v>64.47</v>
      </c>
      <c r="G37" s="151">
        <v>2.67</v>
      </c>
      <c r="H37" s="151">
        <f t="shared" ref="H37:H39" si="10">G37*(1+$H$8)</f>
        <v>3.3433739999999998</v>
      </c>
      <c r="I37" s="151">
        <f>F37*G37</f>
        <v>172.13489999999999</v>
      </c>
      <c r="J37" s="151">
        <f>F37*H37</f>
        <v>215.54732177999998</v>
      </c>
      <c r="K37" s="29"/>
      <c r="L37" s="13"/>
    </row>
    <row r="38" spans="1:12" s="21" customFormat="1" ht="31.2" x14ac:dyDescent="0.3">
      <c r="A38" s="148" t="s">
        <v>18</v>
      </c>
      <c r="B38" s="148" t="s">
        <v>45</v>
      </c>
      <c r="C38" s="148" t="s">
        <v>331</v>
      </c>
      <c r="D38" s="149" t="s">
        <v>332</v>
      </c>
      <c r="E38" s="148" t="s">
        <v>6</v>
      </c>
      <c r="F38" s="150">
        <v>64.47</v>
      </c>
      <c r="G38" s="151">
        <v>15.47</v>
      </c>
      <c r="H38" s="151">
        <f t="shared" si="10"/>
        <v>19.371534</v>
      </c>
      <c r="I38" s="151">
        <f>F38*G38</f>
        <v>997.35090000000002</v>
      </c>
      <c r="J38" s="151">
        <f>F38*H38</f>
        <v>1248.88279698</v>
      </c>
      <c r="K38" s="29"/>
      <c r="L38" s="13">
        <f>(21.6*1.0806*1.083)*F38</f>
        <v>1629.6894015696</v>
      </c>
    </row>
    <row r="39" spans="1:12" s="21" customFormat="1" ht="31.2" x14ac:dyDescent="0.3">
      <c r="A39" s="148" t="s">
        <v>167</v>
      </c>
      <c r="B39" s="148" t="s">
        <v>45</v>
      </c>
      <c r="C39" s="148" t="s">
        <v>333</v>
      </c>
      <c r="D39" s="149" t="s">
        <v>334</v>
      </c>
      <c r="E39" s="148" t="s">
        <v>6</v>
      </c>
      <c r="F39" s="150">
        <v>52.5</v>
      </c>
      <c r="G39" s="151">
        <v>8.7200000000000006</v>
      </c>
      <c r="H39" s="151">
        <f t="shared" si="10"/>
        <v>10.919184000000001</v>
      </c>
      <c r="I39" s="151">
        <f>F39*G39</f>
        <v>457.8</v>
      </c>
      <c r="J39" s="151">
        <f>F39*H39</f>
        <v>573.25716000000011</v>
      </c>
      <c r="K39" s="29"/>
      <c r="L39" s="13"/>
    </row>
    <row r="40" spans="1:12" s="54" customFormat="1" ht="15.6" x14ac:dyDescent="0.3">
      <c r="A40" s="161">
        <v>6</v>
      </c>
      <c r="B40" s="161"/>
      <c r="C40" s="161"/>
      <c r="D40" s="185" t="s">
        <v>29</v>
      </c>
      <c r="E40" s="185"/>
      <c r="F40" s="185"/>
      <c r="G40" s="185"/>
      <c r="H40" s="164"/>
      <c r="I40" s="160">
        <f>SUM(I41:I47)</f>
        <v>41976.020999999993</v>
      </c>
      <c r="J40" s="160">
        <f>SUM(J41:J47)</f>
        <v>52562.373496200002</v>
      </c>
      <c r="K40" s="32"/>
      <c r="L40" s="13"/>
    </row>
    <row r="41" spans="1:12" s="115" customFormat="1" ht="15.6" x14ac:dyDescent="0.3">
      <c r="A41" s="148" t="s">
        <v>19</v>
      </c>
      <c r="B41" s="148" t="s">
        <v>45</v>
      </c>
      <c r="C41" s="148" t="s">
        <v>347</v>
      </c>
      <c r="D41" s="149" t="s">
        <v>348</v>
      </c>
      <c r="E41" s="148" t="s">
        <v>5</v>
      </c>
      <c r="F41" s="148">
        <v>1.39</v>
      </c>
      <c r="G41" s="151">
        <v>96.42</v>
      </c>
      <c r="H41" s="151">
        <f t="shared" ref="H41:H47" si="11">G41*(1+$H$8)</f>
        <v>120.73712399999999</v>
      </c>
      <c r="I41" s="155">
        <f>F41*G41</f>
        <v>134.02379999999999</v>
      </c>
      <c r="J41" s="155">
        <f t="shared" ref="J41" si="12">F41*H41</f>
        <v>167.82460235999997</v>
      </c>
      <c r="K41" s="29"/>
      <c r="L41" s="13"/>
    </row>
    <row r="42" spans="1:12" s="114" customFormat="1" ht="15.6" x14ac:dyDescent="0.3">
      <c r="A42" s="148" t="s">
        <v>168</v>
      </c>
      <c r="B42" s="148" t="s">
        <v>45</v>
      </c>
      <c r="C42" s="152" t="s">
        <v>346</v>
      </c>
      <c r="D42" s="153" t="s">
        <v>345</v>
      </c>
      <c r="E42" s="152" t="s">
        <v>6</v>
      </c>
      <c r="F42" s="154">
        <v>13.64</v>
      </c>
      <c r="G42" s="155">
        <v>13.48</v>
      </c>
      <c r="H42" s="151">
        <f t="shared" si="11"/>
        <v>16.879656000000001</v>
      </c>
      <c r="I42" s="155">
        <f t="shared" ref="I42:I47" si="13">F42*G42</f>
        <v>183.86720000000003</v>
      </c>
      <c r="J42" s="155">
        <f t="shared" ref="J42:J47" si="14">F42*H42</f>
        <v>230.23850784000001</v>
      </c>
      <c r="K42" s="30"/>
      <c r="L42" s="13">
        <f>9.45*F42</f>
        <v>128.898</v>
      </c>
    </row>
    <row r="43" spans="1:12" s="114" customFormat="1" ht="31.2" x14ac:dyDescent="0.3">
      <c r="A43" s="148" t="s">
        <v>169</v>
      </c>
      <c r="B43" s="148" t="s">
        <v>45</v>
      </c>
      <c r="C43" s="152" t="s">
        <v>356</v>
      </c>
      <c r="D43" s="153" t="s">
        <v>355</v>
      </c>
      <c r="E43" s="152" t="s">
        <v>1</v>
      </c>
      <c r="F43" s="154">
        <v>28</v>
      </c>
      <c r="G43" s="155">
        <v>386.21</v>
      </c>
      <c r="H43" s="151">
        <f t="shared" si="11"/>
        <v>483.61216199999996</v>
      </c>
      <c r="I43" s="155">
        <f t="shared" si="13"/>
        <v>10813.88</v>
      </c>
      <c r="J43" s="155">
        <f t="shared" si="14"/>
        <v>13541.140535999999</v>
      </c>
      <c r="K43" s="30"/>
      <c r="L43" s="13"/>
    </row>
    <row r="44" spans="1:12" s="114" customFormat="1" ht="31.2" x14ac:dyDescent="0.3">
      <c r="A44" s="148" t="s">
        <v>170</v>
      </c>
      <c r="B44" s="148" t="s">
        <v>45</v>
      </c>
      <c r="C44" s="152" t="s">
        <v>357</v>
      </c>
      <c r="D44" s="153" t="s">
        <v>164</v>
      </c>
      <c r="E44" s="152" t="s">
        <v>1</v>
      </c>
      <c r="F44" s="154">
        <v>46</v>
      </c>
      <c r="G44" s="155">
        <v>100.57</v>
      </c>
      <c r="H44" s="151">
        <f t="shared" si="11"/>
        <v>125.93375399999999</v>
      </c>
      <c r="I44" s="155">
        <f t="shared" si="13"/>
        <v>4626.2199999999993</v>
      </c>
      <c r="J44" s="155">
        <f t="shared" si="14"/>
        <v>5792.9526839999999</v>
      </c>
      <c r="K44" s="30"/>
      <c r="L44" s="13"/>
    </row>
    <row r="45" spans="1:12" s="114" customFormat="1" ht="15.6" x14ac:dyDescent="0.3">
      <c r="A45" s="148" t="s">
        <v>231</v>
      </c>
      <c r="B45" s="156" t="s">
        <v>45</v>
      </c>
      <c r="C45" s="152" t="s">
        <v>353</v>
      </c>
      <c r="D45" s="153" t="s">
        <v>354</v>
      </c>
      <c r="E45" s="152" t="s">
        <v>1</v>
      </c>
      <c r="F45" s="154">
        <v>24</v>
      </c>
      <c r="G45" s="155">
        <v>3.62</v>
      </c>
      <c r="H45" s="151">
        <f t="shared" si="11"/>
        <v>4.5329639999999998</v>
      </c>
      <c r="I45" s="155">
        <f t="shared" si="13"/>
        <v>86.88</v>
      </c>
      <c r="J45" s="155">
        <f t="shared" si="14"/>
        <v>108.79113599999999</v>
      </c>
      <c r="K45" s="30"/>
      <c r="L45" s="13"/>
    </row>
    <row r="46" spans="1:12" s="114" customFormat="1" ht="31.2" x14ac:dyDescent="0.3">
      <c r="A46" s="148" t="s">
        <v>232</v>
      </c>
      <c r="B46" s="148" t="s">
        <v>45</v>
      </c>
      <c r="C46" s="152" t="s">
        <v>351</v>
      </c>
      <c r="D46" s="153" t="s">
        <v>352</v>
      </c>
      <c r="E46" s="152" t="s">
        <v>1</v>
      </c>
      <c r="F46" s="154">
        <v>3</v>
      </c>
      <c r="G46" s="155">
        <v>177.05</v>
      </c>
      <c r="H46" s="151">
        <f t="shared" si="11"/>
        <v>221.70201</v>
      </c>
      <c r="I46" s="155">
        <f t="shared" si="13"/>
        <v>531.15000000000009</v>
      </c>
      <c r="J46" s="155">
        <f t="shared" si="14"/>
        <v>665.10603000000003</v>
      </c>
      <c r="K46" s="30"/>
      <c r="L46" s="13"/>
    </row>
    <row r="47" spans="1:12" s="114" customFormat="1" ht="24" customHeight="1" x14ac:dyDescent="0.3">
      <c r="A47" s="148" t="s">
        <v>233</v>
      </c>
      <c r="B47" s="156" t="s">
        <v>30</v>
      </c>
      <c r="C47" s="152"/>
      <c r="D47" s="153" t="s">
        <v>388</v>
      </c>
      <c r="E47" s="152" t="s">
        <v>1</v>
      </c>
      <c r="F47" s="154">
        <v>2</v>
      </c>
      <c r="G47" s="155">
        <v>12800</v>
      </c>
      <c r="H47" s="151">
        <f t="shared" si="11"/>
        <v>16028.16</v>
      </c>
      <c r="I47" s="155">
        <f t="shared" si="13"/>
        <v>25600</v>
      </c>
      <c r="J47" s="155">
        <f t="shared" si="14"/>
        <v>32056.32</v>
      </c>
      <c r="K47" s="30"/>
      <c r="L47" s="13"/>
    </row>
    <row r="48" spans="1:12" s="54" customFormat="1" ht="15.6" x14ac:dyDescent="0.3">
      <c r="A48" s="161">
        <v>7</v>
      </c>
      <c r="B48" s="161"/>
      <c r="C48" s="161"/>
      <c r="D48" s="185" t="s">
        <v>174</v>
      </c>
      <c r="E48" s="185"/>
      <c r="F48" s="185"/>
      <c r="G48" s="185"/>
      <c r="H48" s="164"/>
      <c r="I48" s="160">
        <f>SUM(I49:I53)</f>
        <v>65090.44</v>
      </c>
      <c r="J48" s="160">
        <f>SUM(J49:J53)</f>
        <v>81506.248968</v>
      </c>
      <c r="K48" s="32"/>
      <c r="L48" s="13"/>
    </row>
    <row r="49" spans="1:13" s="21" customFormat="1" ht="46.8" x14ac:dyDescent="0.3">
      <c r="A49" s="148" t="s">
        <v>20</v>
      </c>
      <c r="B49" s="156" t="s">
        <v>45</v>
      </c>
      <c r="C49" s="148" t="s">
        <v>394</v>
      </c>
      <c r="D49" s="157" t="s">
        <v>465</v>
      </c>
      <c r="E49" s="148" t="s">
        <v>1</v>
      </c>
      <c r="F49" s="148">
        <v>3</v>
      </c>
      <c r="G49" s="151">
        <v>823.47</v>
      </c>
      <c r="H49" s="151">
        <f t="shared" ref="H49:H53" si="15">G49*(1+$H$8)</f>
        <v>1031.149134</v>
      </c>
      <c r="I49" s="151">
        <f>F49*G49</f>
        <v>2470.41</v>
      </c>
      <c r="J49" s="151">
        <f>F49*H49</f>
        <v>3093.4474019999998</v>
      </c>
      <c r="K49" s="29"/>
      <c r="L49" s="13">
        <v>182.7</v>
      </c>
    </row>
    <row r="50" spans="1:13" s="21" customFormat="1" ht="31.2" x14ac:dyDescent="0.3">
      <c r="A50" s="148" t="s">
        <v>31</v>
      </c>
      <c r="B50" s="156" t="s">
        <v>45</v>
      </c>
      <c r="C50" s="148" t="s">
        <v>396</v>
      </c>
      <c r="D50" s="157" t="s">
        <v>395</v>
      </c>
      <c r="E50" s="148" t="s">
        <v>1</v>
      </c>
      <c r="F50" s="148">
        <v>12</v>
      </c>
      <c r="G50" s="151">
        <v>653.84</v>
      </c>
      <c r="H50" s="151">
        <f t="shared" si="15"/>
        <v>818.73844800000006</v>
      </c>
      <c r="I50" s="151">
        <f>F50*G50</f>
        <v>7846.08</v>
      </c>
      <c r="J50" s="151">
        <f>F50*H50</f>
        <v>9824.8613760000007</v>
      </c>
      <c r="K50" s="29"/>
      <c r="L50" s="13"/>
    </row>
    <row r="51" spans="1:13" s="21" customFormat="1" ht="31.2" x14ac:dyDescent="0.3">
      <c r="A51" s="148" t="s">
        <v>32</v>
      </c>
      <c r="B51" s="156" t="s">
        <v>45</v>
      </c>
      <c r="C51" s="148" t="s">
        <v>399</v>
      </c>
      <c r="D51" s="157" t="s">
        <v>400</v>
      </c>
      <c r="E51" s="148" t="s">
        <v>1</v>
      </c>
      <c r="F51" s="158">
        <v>10</v>
      </c>
      <c r="G51" s="151">
        <v>2733.79</v>
      </c>
      <c r="H51" s="151">
        <f t="shared" si="15"/>
        <v>3423.2518379999997</v>
      </c>
      <c r="I51" s="151">
        <f>F51*G51</f>
        <v>27337.9</v>
      </c>
      <c r="J51" s="151">
        <f>F51*H51</f>
        <v>34232.518379999994</v>
      </c>
      <c r="K51" s="29"/>
      <c r="L51" s="13"/>
    </row>
    <row r="52" spans="1:13" s="21" customFormat="1" ht="31.2" x14ac:dyDescent="0.3">
      <c r="A52" s="148" t="s">
        <v>33</v>
      </c>
      <c r="B52" s="156" t="s">
        <v>45</v>
      </c>
      <c r="C52" s="148" t="s">
        <v>398</v>
      </c>
      <c r="D52" s="157" t="s">
        <v>397</v>
      </c>
      <c r="E52" s="148" t="s">
        <v>1</v>
      </c>
      <c r="F52" s="150">
        <v>15</v>
      </c>
      <c r="G52" s="151">
        <v>542.35</v>
      </c>
      <c r="H52" s="151">
        <f t="shared" si="15"/>
        <v>679.13067000000001</v>
      </c>
      <c r="I52" s="151">
        <f>F52*G52</f>
        <v>8135.25</v>
      </c>
      <c r="J52" s="151">
        <f>F52*H52</f>
        <v>10186.96005</v>
      </c>
      <c r="K52" s="29"/>
      <c r="L52" s="13">
        <f>0.79*F52</f>
        <v>11.850000000000001</v>
      </c>
    </row>
    <row r="53" spans="1:13" s="21" customFormat="1" ht="31.2" x14ac:dyDescent="0.3">
      <c r="A53" s="148" t="s">
        <v>437</v>
      </c>
      <c r="B53" s="156" t="s">
        <v>45</v>
      </c>
      <c r="C53" s="148" t="s">
        <v>438</v>
      </c>
      <c r="D53" s="157" t="s">
        <v>439</v>
      </c>
      <c r="E53" s="148" t="s">
        <v>1</v>
      </c>
      <c r="F53" s="150">
        <v>20</v>
      </c>
      <c r="G53" s="151">
        <v>965.04</v>
      </c>
      <c r="H53" s="151">
        <f t="shared" si="15"/>
        <v>1208.423088</v>
      </c>
      <c r="I53" s="151">
        <f>F53*G53</f>
        <v>19300.8</v>
      </c>
      <c r="J53" s="151">
        <f>F53*H53</f>
        <v>24168.461759999998</v>
      </c>
      <c r="K53" s="29"/>
      <c r="L53" s="13">
        <f>0.79*F53</f>
        <v>15.8</v>
      </c>
    </row>
    <row r="54" spans="1:13" s="54" customFormat="1" ht="15.6" x14ac:dyDescent="0.3">
      <c r="A54" s="161">
        <v>8</v>
      </c>
      <c r="B54" s="161"/>
      <c r="C54" s="161"/>
      <c r="D54" s="185" t="s">
        <v>234</v>
      </c>
      <c r="E54" s="185"/>
      <c r="F54" s="185"/>
      <c r="G54" s="185"/>
      <c r="H54" s="164"/>
      <c r="I54" s="160">
        <f>SUM(I55:I56)</f>
        <v>165.29</v>
      </c>
      <c r="J54" s="160">
        <f>SUM(J55:J56)</f>
        <v>206.97613799999999</v>
      </c>
      <c r="K54" s="32"/>
      <c r="L54" s="27"/>
    </row>
    <row r="55" spans="1:13" s="21" customFormat="1" ht="46.8" x14ac:dyDescent="0.3">
      <c r="A55" s="148" t="s">
        <v>21</v>
      </c>
      <c r="B55" s="148" t="s">
        <v>45</v>
      </c>
      <c r="C55" s="148" t="s">
        <v>235</v>
      </c>
      <c r="D55" s="149" t="s">
        <v>236</v>
      </c>
      <c r="E55" s="148" t="s">
        <v>1</v>
      </c>
      <c r="F55" s="154">
        <v>1</v>
      </c>
      <c r="G55" s="151">
        <v>124.83</v>
      </c>
      <c r="H55" s="151">
        <f t="shared" ref="H55:H56" si="16">G55*(1+$H$8)</f>
        <v>156.31212600000001</v>
      </c>
      <c r="I55" s="151">
        <f>F55*G55</f>
        <v>124.83</v>
      </c>
      <c r="J55" s="151">
        <f>F55*H55</f>
        <v>156.31212600000001</v>
      </c>
      <c r="K55" s="29"/>
      <c r="L55" s="13">
        <f>(39.02*1.0806*1.083)*F55</f>
        <v>45.664707996000004</v>
      </c>
    </row>
    <row r="56" spans="1:13" s="16" customFormat="1" ht="31.2" x14ac:dyDescent="0.3">
      <c r="A56" s="148" t="s">
        <v>27</v>
      </c>
      <c r="B56" s="148" t="s">
        <v>45</v>
      </c>
      <c r="C56" s="148" t="s">
        <v>237</v>
      </c>
      <c r="D56" s="149" t="s">
        <v>238</v>
      </c>
      <c r="E56" s="148" t="s">
        <v>1</v>
      </c>
      <c r="F56" s="150">
        <v>1</v>
      </c>
      <c r="G56" s="151">
        <v>40.46</v>
      </c>
      <c r="H56" s="151">
        <f t="shared" si="16"/>
        <v>50.664012</v>
      </c>
      <c r="I56" s="151">
        <f>F56*G56</f>
        <v>40.46</v>
      </c>
      <c r="J56" s="151">
        <f>F56*H56</f>
        <v>50.664012</v>
      </c>
      <c r="K56" s="29"/>
      <c r="L56" s="27"/>
    </row>
    <row r="57" spans="1:13" s="54" customFormat="1" ht="15.6" x14ac:dyDescent="0.3">
      <c r="A57" s="161">
        <v>9</v>
      </c>
      <c r="B57" s="161"/>
      <c r="C57" s="161"/>
      <c r="D57" s="186" t="s">
        <v>415</v>
      </c>
      <c r="E57" s="187"/>
      <c r="F57" s="187"/>
      <c r="G57" s="188"/>
      <c r="H57" s="164"/>
      <c r="I57" s="160">
        <f>SUM(I58:I60)</f>
        <v>5629.16</v>
      </c>
      <c r="J57" s="160">
        <f>SUM(J58:J60)</f>
        <v>7048.8341519999985</v>
      </c>
      <c r="K57" s="32"/>
      <c r="L57" s="27"/>
    </row>
    <row r="58" spans="1:13" s="16" customFormat="1" ht="15.6" x14ac:dyDescent="0.3">
      <c r="A58" s="148" t="s">
        <v>22</v>
      </c>
      <c r="B58" s="148" t="s">
        <v>45</v>
      </c>
      <c r="C58" s="148" t="s">
        <v>239</v>
      </c>
      <c r="D58" s="159" t="s">
        <v>240</v>
      </c>
      <c r="E58" s="148" t="s">
        <v>6</v>
      </c>
      <c r="F58" s="148">
        <v>436.66</v>
      </c>
      <c r="G58" s="151">
        <v>3</v>
      </c>
      <c r="H58" s="151">
        <f t="shared" ref="H58:H60" si="17">G58*(1+$H$8)</f>
        <v>3.7565999999999997</v>
      </c>
      <c r="I58" s="151">
        <f>F58*G58</f>
        <v>1309.98</v>
      </c>
      <c r="J58" s="151">
        <f>F58*H58</f>
        <v>1640.3569560000001</v>
      </c>
      <c r="K58" s="29"/>
      <c r="L58" s="27">
        <f>1.02*F58</f>
        <v>445.39320000000004</v>
      </c>
    </row>
    <row r="59" spans="1:13" s="16" customFormat="1" ht="62.4" x14ac:dyDescent="0.3">
      <c r="A59" s="148" t="s">
        <v>23</v>
      </c>
      <c r="B59" s="148" t="s">
        <v>45</v>
      </c>
      <c r="C59" s="148" t="s">
        <v>241</v>
      </c>
      <c r="D59" s="149" t="s">
        <v>242</v>
      </c>
      <c r="E59" s="148" t="s">
        <v>1</v>
      </c>
      <c r="F59" s="148">
        <v>3</v>
      </c>
      <c r="G59" s="151">
        <v>1213.5999999999999</v>
      </c>
      <c r="H59" s="151">
        <f t="shared" si="17"/>
        <v>1519.6699199999998</v>
      </c>
      <c r="I59" s="151">
        <f>F59*G59</f>
        <v>3640.7999999999997</v>
      </c>
      <c r="J59" s="151">
        <f>F59*H59</f>
        <v>4559.009759999999</v>
      </c>
      <c r="K59" s="29"/>
      <c r="L59" s="27"/>
    </row>
    <row r="60" spans="1:13" s="16" customFormat="1" ht="15.6" x14ac:dyDescent="0.3">
      <c r="A60" s="148" t="s">
        <v>34</v>
      </c>
      <c r="B60" s="148" t="s">
        <v>45</v>
      </c>
      <c r="C60" s="148" t="s">
        <v>243</v>
      </c>
      <c r="D60" s="149" t="s">
        <v>159</v>
      </c>
      <c r="E60" s="148" t="s">
        <v>1</v>
      </c>
      <c r="F60" s="148">
        <v>1</v>
      </c>
      <c r="G60" s="151">
        <v>678.38</v>
      </c>
      <c r="H60" s="151">
        <f t="shared" si="17"/>
        <v>849.46743600000002</v>
      </c>
      <c r="I60" s="151">
        <f>F60*G60</f>
        <v>678.38</v>
      </c>
      <c r="J60" s="151">
        <f>F60*H60</f>
        <v>849.46743600000002</v>
      </c>
      <c r="K60" s="29"/>
      <c r="L60" s="27"/>
    </row>
    <row r="61" spans="1:13" ht="15" customHeight="1" x14ac:dyDescent="0.3">
      <c r="A61" s="189"/>
      <c r="B61" s="189"/>
      <c r="C61" s="189"/>
      <c r="D61" s="189"/>
      <c r="E61" s="189"/>
      <c r="F61" s="189"/>
      <c r="G61" s="189"/>
      <c r="H61" s="183" t="s">
        <v>146</v>
      </c>
      <c r="I61" s="183"/>
      <c r="J61" s="160">
        <f>SUM(I14,I20,I26,I31,I36,I40,I48,I54,I57)</f>
        <v>209032.24200000003</v>
      </c>
      <c r="K61" s="32"/>
      <c r="L61" s="117"/>
      <c r="M61" s="118"/>
    </row>
    <row r="62" spans="1:13" ht="15" customHeight="1" x14ac:dyDescent="0.3">
      <c r="A62" s="189"/>
      <c r="B62" s="189"/>
      <c r="C62" s="189"/>
      <c r="D62" s="189"/>
      <c r="E62" s="189"/>
      <c r="F62" s="189"/>
      <c r="G62" s="189"/>
      <c r="H62" s="183" t="s">
        <v>44</v>
      </c>
      <c r="I62" s="183"/>
      <c r="J62" s="160">
        <f>SUM(J14,J20,J26,J31,J36,J40,J48,J54,J57,)</f>
        <v>261750.17343239998</v>
      </c>
      <c r="K62" s="32"/>
      <c r="L62" s="117" t="e">
        <f>1.25*#REF!</f>
        <v>#REF!</v>
      </c>
    </row>
  </sheetData>
  <mergeCells count="33">
    <mergeCell ref="B11:B13"/>
    <mergeCell ref="A11:A13"/>
    <mergeCell ref="I12:I13"/>
    <mergeCell ref="J12:J13"/>
    <mergeCell ref="E11:E13"/>
    <mergeCell ref="F11:F13"/>
    <mergeCell ref="D11:D13"/>
    <mergeCell ref="G11:J11"/>
    <mergeCell ref="A10:J10"/>
    <mergeCell ref="H61:I61"/>
    <mergeCell ref="H62:I62"/>
    <mergeCell ref="G12:H12"/>
    <mergeCell ref="D48:G48"/>
    <mergeCell ref="D57:G57"/>
    <mergeCell ref="A62:G62"/>
    <mergeCell ref="A61:G61"/>
    <mergeCell ref="D36:G36"/>
    <mergeCell ref="D40:G40"/>
    <mergeCell ref="D26:G26"/>
    <mergeCell ref="D20:G20"/>
    <mergeCell ref="D14:H14"/>
    <mergeCell ref="D31:G31"/>
    <mergeCell ref="D54:G54"/>
    <mergeCell ref="C11:C13"/>
    <mergeCell ref="A7:B7"/>
    <mergeCell ref="D7:E7"/>
    <mergeCell ref="A8:C8"/>
    <mergeCell ref="D8:E8"/>
    <mergeCell ref="C1:J3"/>
    <mergeCell ref="A4:B4"/>
    <mergeCell ref="D4:E4"/>
    <mergeCell ref="A5:B5"/>
    <mergeCell ref="D5:E5"/>
  </mergeCells>
  <phoneticPr fontId="31" type="noConversion"/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38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pageSetUpPr fitToPage="1"/>
  </sheetPr>
  <dimension ref="A1:K445"/>
  <sheetViews>
    <sheetView topLeftCell="A10" zoomScale="80" zoomScaleNormal="80" workbookViewId="0">
      <selection activeCell="D17" sqref="D17"/>
    </sheetView>
  </sheetViews>
  <sheetFormatPr defaultColWidth="9.109375" defaultRowHeight="13.8" x14ac:dyDescent="0.3"/>
  <cols>
    <col min="1" max="1" width="18.6640625" style="1" bestFit="1" customWidth="1"/>
    <col min="2" max="3" width="20.88671875" style="1" customWidth="1"/>
    <col min="4" max="4" width="67.44140625" style="1" customWidth="1"/>
    <col min="5" max="5" width="18.33203125" style="1" customWidth="1"/>
    <col min="6" max="6" width="16.88671875" style="1" bestFit="1" customWidth="1"/>
    <col min="7" max="7" width="19" style="1" customWidth="1"/>
    <col min="8" max="8" width="18" style="24" bestFit="1" customWidth="1"/>
    <col min="9" max="9" width="10.88671875" style="24" bestFit="1" customWidth="1"/>
    <col min="10" max="16384" width="9.109375" style="24"/>
  </cols>
  <sheetData>
    <row r="1" spans="1:11" x14ac:dyDescent="0.3">
      <c r="A1" s="198" t="s">
        <v>24</v>
      </c>
      <c r="B1" s="199"/>
      <c r="C1" s="199"/>
      <c r="D1" s="200"/>
      <c r="E1" s="201"/>
      <c r="F1" s="202"/>
      <c r="G1" s="202"/>
      <c r="H1" s="202"/>
      <c r="I1" s="203"/>
      <c r="J1" s="53"/>
      <c r="K1" s="32"/>
    </row>
    <row r="2" spans="1:11" x14ac:dyDescent="0.3">
      <c r="A2" s="198" t="s">
        <v>43</v>
      </c>
      <c r="B2" s="199"/>
      <c r="C2" s="199"/>
      <c r="D2" s="200"/>
      <c r="E2" s="204"/>
      <c r="F2" s="205"/>
      <c r="G2" s="205"/>
      <c r="H2" s="205"/>
      <c r="I2" s="206"/>
      <c r="J2" s="53"/>
      <c r="K2" s="32"/>
    </row>
    <row r="3" spans="1:11" x14ac:dyDescent="0.3">
      <c r="A3" s="198" t="s">
        <v>467</v>
      </c>
      <c r="B3" s="199"/>
      <c r="C3" s="199"/>
      <c r="D3" s="200"/>
      <c r="E3" s="204"/>
      <c r="F3" s="205"/>
      <c r="G3" s="205"/>
      <c r="H3" s="205"/>
      <c r="I3" s="206"/>
      <c r="J3" s="28"/>
      <c r="K3" s="32"/>
    </row>
    <row r="4" spans="1:11" x14ac:dyDescent="0.3">
      <c r="A4" s="198" t="s">
        <v>468</v>
      </c>
      <c r="B4" s="199"/>
      <c r="C4" s="199"/>
      <c r="D4" s="200"/>
      <c r="E4" s="204"/>
      <c r="F4" s="205"/>
      <c r="G4" s="205"/>
      <c r="H4" s="205"/>
      <c r="I4" s="206"/>
      <c r="J4" s="53"/>
      <c r="K4" s="32"/>
    </row>
    <row r="5" spans="1:11" ht="18" customHeight="1" x14ac:dyDescent="0.3">
      <c r="A5" s="198" t="s">
        <v>204</v>
      </c>
      <c r="B5" s="199"/>
      <c r="C5" s="199"/>
      <c r="D5" s="200"/>
      <c r="E5" s="204"/>
      <c r="F5" s="205"/>
      <c r="G5" s="205"/>
      <c r="H5" s="205"/>
      <c r="I5" s="206"/>
      <c r="J5" s="53"/>
      <c r="K5" s="32"/>
    </row>
    <row r="6" spans="1:11" ht="18" customHeight="1" x14ac:dyDescent="0.3">
      <c r="A6" s="198" t="s">
        <v>443</v>
      </c>
      <c r="B6" s="199"/>
      <c r="C6" s="199"/>
      <c r="D6" s="200"/>
      <c r="E6" s="207"/>
      <c r="F6" s="208"/>
      <c r="G6" s="208"/>
      <c r="H6" s="208"/>
      <c r="I6" s="209"/>
      <c r="J6" s="53"/>
      <c r="K6" s="32"/>
    </row>
    <row r="7" spans="1:11" ht="18" customHeight="1" x14ac:dyDescent="0.3">
      <c r="A7" s="212" t="s">
        <v>46</v>
      </c>
      <c r="B7" s="212"/>
      <c r="C7" s="212"/>
      <c r="D7" s="212"/>
      <c r="E7" s="212"/>
      <c r="F7" s="212"/>
      <c r="G7" s="212"/>
      <c r="H7" s="212"/>
      <c r="I7" s="212"/>
      <c r="J7" s="36"/>
      <c r="K7" s="37"/>
    </row>
    <row r="8" spans="1:11" s="51" customFormat="1" ht="27.6" x14ac:dyDescent="0.3">
      <c r="A8" s="83" t="s">
        <v>0</v>
      </c>
      <c r="B8" s="90" t="s">
        <v>37</v>
      </c>
      <c r="C8" s="90" t="s">
        <v>7</v>
      </c>
      <c r="D8" s="83" t="s">
        <v>25</v>
      </c>
      <c r="E8" s="83" t="s">
        <v>38</v>
      </c>
      <c r="F8" s="83" t="s">
        <v>40</v>
      </c>
      <c r="G8" s="83"/>
      <c r="H8" s="83"/>
      <c r="I8" s="83"/>
    </row>
    <row r="9" spans="1:11" s="54" customFormat="1" x14ac:dyDescent="0.3">
      <c r="A9" s="35">
        <v>1</v>
      </c>
      <c r="B9" s="87"/>
      <c r="C9" s="87"/>
      <c r="D9" s="39" t="s">
        <v>26</v>
      </c>
      <c r="E9" s="39"/>
      <c r="F9" s="35"/>
      <c r="G9" s="35"/>
      <c r="H9" s="39"/>
      <c r="I9" s="39"/>
    </row>
    <row r="10" spans="1:11" s="15" customFormat="1" ht="27.6" x14ac:dyDescent="0.3">
      <c r="A10" s="43" t="s">
        <v>3</v>
      </c>
      <c r="B10" s="43" t="s">
        <v>45</v>
      </c>
      <c r="C10" s="43" t="s">
        <v>200</v>
      </c>
      <c r="D10" s="46" t="s">
        <v>160</v>
      </c>
      <c r="E10" s="43" t="s">
        <v>6</v>
      </c>
      <c r="F10" s="43">
        <v>8</v>
      </c>
      <c r="G10" s="43"/>
      <c r="H10" s="47"/>
      <c r="I10" s="47"/>
    </row>
    <row r="11" spans="1:11" x14ac:dyDescent="0.3">
      <c r="A11" s="11"/>
      <c r="B11" s="88"/>
      <c r="C11" s="19"/>
      <c r="D11" s="89"/>
      <c r="E11" s="88"/>
      <c r="F11" s="88"/>
      <c r="G11" s="84"/>
      <c r="H11" s="42"/>
      <c r="I11" s="42"/>
    </row>
    <row r="12" spans="1:11" x14ac:dyDescent="0.3">
      <c r="A12" s="11"/>
      <c r="B12" s="88"/>
      <c r="C12" s="19"/>
      <c r="D12" s="12" t="s">
        <v>47</v>
      </c>
      <c r="E12" s="88"/>
      <c r="F12" s="88"/>
      <c r="G12" s="84"/>
      <c r="H12" s="42"/>
      <c r="I12" s="42"/>
    </row>
    <row r="13" spans="1:11" x14ac:dyDescent="0.3">
      <c r="A13" s="10"/>
      <c r="B13" s="10"/>
      <c r="C13" s="10"/>
      <c r="D13" s="12" t="s">
        <v>158</v>
      </c>
      <c r="E13" s="88"/>
      <c r="F13" s="84"/>
      <c r="G13" s="84"/>
      <c r="H13" s="42"/>
      <c r="I13" s="42"/>
    </row>
    <row r="14" spans="1:11" x14ac:dyDescent="0.3">
      <c r="A14" s="88"/>
      <c r="B14" s="88"/>
      <c r="C14" s="88"/>
      <c r="D14" s="88"/>
      <c r="E14" s="81"/>
      <c r="F14" s="81"/>
      <c r="G14" s="84"/>
      <c r="H14" s="42"/>
      <c r="I14" s="42"/>
    </row>
    <row r="15" spans="1:11" s="15" customFormat="1" ht="27.6" x14ac:dyDescent="0.3">
      <c r="A15" s="43" t="s">
        <v>4</v>
      </c>
      <c r="B15" s="43" t="s">
        <v>45</v>
      </c>
      <c r="C15" s="43" t="s">
        <v>201</v>
      </c>
      <c r="D15" s="46" t="s">
        <v>162</v>
      </c>
      <c r="E15" s="43" t="s">
        <v>8</v>
      </c>
      <c r="F15" s="43">
        <v>302.66000000000003</v>
      </c>
      <c r="G15" s="43"/>
      <c r="H15" s="47"/>
      <c r="I15" s="47"/>
    </row>
    <row r="16" spans="1:11" s="55" customFormat="1" x14ac:dyDescent="0.3">
      <c r="A16" s="88"/>
      <c r="B16" s="88"/>
      <c r="C16" s="88"/>
      <c r="D16" s="12"/>
      <c r="E16" s="88"/>
      <c r="F16" s="20"/>
      <c r="G16" s="88"/>
      <c r="H16" s="42"/>
      <c r="I16" s="42"/>
    </row>
    <row r="17" spans="1:9" s="55" customFormat="1" x14ac:dyDescent="0.3">
      <c r="A17" s="88"/>
      <c r="B17" s="88"/>
      <c r="C17" s="88"/>
      <c r="D17" s="12" t="s">
        <v>175</v>
      </c>
      <c r="E17" s="88"/>
      <c r="F17" s="20"/>
      <c r="G17" s="88"/>
      <c r="H17" s="42"/>
      <c r="I17" s="42"/>
    </row>
    <row r="18" spans="1:9" s="55" customFormat="1" x14ac:dyDescent="0.3">
      <c r="A18" s="88"/>
      <c r="B18" s="88"/>
      <c r="C18" s="88"/>
      <c r="D18" s="12" t="s">
        <v>205</v>
      </c>
      <c r="E18" s="88"/>
      <c r="F18" s="20"/>
      <c r="G18" s="88"/>
      <c r="H18" s="42"/>
      <c r="I18" s="42"/>
    </row>
    <row r="19" spans="1:9" s="55" customFormat="1" x14ac:dyDescent="0.3">
      <c r="A19" s="88"/>
      <c r="B19" s="88"/>
      <c r="C19" s="88"/>
      <c r="D19" s="12" t="s">
        <v>206</v>
      </c>
      <c r="E19" s="88"/>
      <c r="F19" s="20"/>
      <c r="G19" s="88"/>
      <c r="H19" s="42"/>
      <c r="I19" s="42"/>
    </row>
    <row r="20" spans="1:9" s="55" customFormat="1" x14ac:dyDescent="0.3">
      <c r="A20" s="88"/>
      <c r="B20" s="88"/>
      <c r="C20" s="88"/>
      <c r="D20" s="12" t="s">
        <v>207</v>
      </c>
      <c r="E20" s="88"/>
      <c r="F20" s="20"/>
      <c r="G20" s="88"/>
      <c r="H20" s="42"/>
      <c r="I20" s="42"/>
    </row>
    <row r="21" spans="1:9" s="55" customFormat="1" x14ac:dyDescent="0.3">
      <c r="A21" s="88"/>
      <c r="B21" s="88"/>
      <c r="C21" s="88"/>
      <c r="D21" s="12"/>
      <c r="E21" s="88"/>
      <c r="F21" s="20"/>
      <c r="G21" s="88"/>
      <c r="H21" s="42"/>
      <c r="I21" s="42"/>
    </row>
    <row r="22" spans="1:9" s="15" customFormat="1" ht="41.4" x14ac:dyDescent="0.3">
      <c r="A22" s="43" t="s">
        <v>117</v>
      </c>
      <c r="B22" s="43" t="s">
        <v>45</v>
      </c>
      <c r="C22" s="43" t="s">
        <v>202</v>
      </c>
      <c r="D22" s="46" t="s">
        <v>248</v>
      </c>
      <c r="E22" s="43" t="s">
        <v>1</v>
      </c>
      <c r="F22" s="43">
        <v>4</v>
      </c>
      <c r="G22" s="43"/>
      <c r="H22" s="47"/>
      <c r="I22" s="47"/>
    </row>
    <row r="23" spans="1:9" s="55" customFormat="1" x14ac:dyDescent="0.3">
      <c r="A23" s="88"/>
      <c r="B23" s="88"/>
      <c r="C23" s="88"/>
      <c r="D23" s="12"/>
      <c r="E23" s="88"/>
      <c r="F23" s="20"/>
      <c r="G23" s="88"/>
      <c r="H23" s="42"/>
      <c r="I23" s="42"/>
    </row>
    <row r="24" spans="1:9" s="55" customFormat="1" x14ac:dyDescent="0.3">
      <c r="A24" s="88"/>
      <c r="B24" s="88"/>
      <c r="C24" s="88"/>
      <c r="D24" s="12" t="s">
        <v>177</v>
      </c>
      <c r="E24" s="88"/>
      <c r="F24" s="20"/>
      <c r="G24" s="88"/>
      <c r="H24" s="42"/>
      <c r="I24" s="42"/>
    </row>
    <row r="25" spans="1:9" s="55" customFormat="1" x14ac:dyDescent="0.3">
      <c r="A25" s="88"/>
      <c r="B25" s="88"/>
      <c r="C25" s="88"/>
      <c r="D25" s="12" t="s">
        <v>389</v>
      </c>
      <c r="E25" s="88"/>
      <c r="F25" s="20"/>
      <c r="G25" s="88"/>
      <c r="H25" s="42"/>
      <c r="I25" s="42"/>
    </row>
    <row r="26" spans="1:9" s="55" customFormat="1" x14ac:dyDescent="0.3">
      <c r="A26" s="88"/>
      <c r="B26" s="88"/>
      <c r="C26" s="88"/>
      <c r="D26" s="12" t="s">
        <v>390</v>
      </c>
      <c r="E26" s="88"/>
      <c r="F26" s="20"/>
      <c r="G26" s="88"/>
      <c r="H26" s="42"/>
      <c r="I26" s="42"/>
    </row>
    <row r="27" spans="1:9" s="55" customFormat="1" x14ac:dyDescent="0.3">
      <c r="A27" s="88"/>
      <c r="B27" s="88"/>
      <c r="C27" s="88"/>
      <c r="D27" s="12" t="s">
        <v>391</v>
      </c>
      <c r="E27" s="88"/>
      <c r="F27" s="20"/>
      <c r="G27" s="88"/>
      <c r="H27" s="42"/>
      <c r="I27" s="42"/>
    </row>
    <row r="28" spans="1:9" s="55" customFormat="1" x14ac:dyDescent="0.3">
      <c r="A28" s="88"/>
      <c r="B28" s="88"/>
      <c r="C28" s="88"/>
      <c r="D28" s="12"/>
      <c r="E28" s="88"/>
      <c r="F28" s="20"/>
      <c r="G28" s="88"/>
      <c r="H28" s="42"/>
      <c r="I28" s="42"/>
    </row>
    <row r="29" spans="1:9" s="55" customFormat="1" ht="27.6" x14ac:dyDescent="0.3">
      <c r="A29" s="43" t="s">
        <v>118</v>
      </c>
      <c r="B29" s="43" t="s">
        <v>472</v>
      </c>
      <c r="C29" s="43" t="s">
        <v>480</v>
      </c>
      <c r="D29" s="46" t="s">
        <v>481</v>
      </c>
      <c r="E29" s="43" t="s">
        <v>6</v>
      </c>
      <c r="F29" s="43">
        <v>253.79999999999998</v>
      </c>
      <c r="G29" s="43"/>
      <c r="H29" s="47"/>
      <c r="I29" s="47"/>
    </row>
    <row r="30" spans="1:9" s="55" customFormat="1" x14ac:dyDescent="0.3">
      <c r="A30" s="88"/>
      <c r="B30" s="88"/>
      <c r="C30" s="88"/>
      <c r="D30" s="12"/>
      <c r="E30" s="88"/>
      <c r="F30" s="20"/>
      <c r="G30" s="88"/>
      <c r="H30" s="42"/>
      <c r="I30" s="42"/>
    </row>
    <row r="31" spans="1:9" s="55" customFormat="1" x14ac:dyDescent="0.3">
      <c r="A31" s="88"/>
      <c r="B31" s="88"/>
      <c r="C31" s="88"/>
      <c r="D31" s="12" t="s">
        <v>203</v>
      </c>
      <c r="E31" s="88"/>
      <c r="F31" s="20"/>
      <c r="G31" s="88"/>
      <c r="H31" s="42"/>
      <c r="I31" s="42"/>
    </row>
    <row r="32" spans="1:9" s="55" customFormat="1" x14ac:dyDescent="0.3">
      <c r="A32" s="88"/>
      <c r="B32" s="88"/>
      <c r="C32" s="88"/>
      <c r="D32" s="12" t="s">
        <v>219</v>
      </c>
      <c r="E32" s="88"/>
      <c r="F32" s="20"/>
      <c r="G32" s="88"/>
      <c r="H32" s="42"/>
      <c r="I32" s="42"/>
    </row>
    <row r="33" spans="1:9" s="55" customFormat="1" x14ac:dyDescent="0.3">
      <c r="A33" s="88"/>
      <c r="B33" s="88"/>
      <c r="C33" s="88"/>
      <c r="D33" s="12" t="s">
        <v>220</v>
      </c>
      <c r="E33" s="88"/>
      <c r="F33" s="20"/>
      <c r="G33" s="88"/>
      <c r="H33" s="42"/>
      <c r="I33" s="42"/>
    </row>
    <row r="34" spans="1:9" s="55" customFormat="1" x14ac:dyDescent="0.3">
      <c r="A34" s="88"/>
      <c r="B34" s="88"/>
      <c r="C34" s="88"/>
      <c r="D34" s="12" t="s">
        <v>221</v>
      </c>
      <c r="E34" s="88"/>
      <c r="F34" s="20"/>
      <c r="G34" s="88"/>
      <c r="H34" s="42"/>
      <c r="I34" s="42"/>
    </row>
    <row r="35" spans="1:9" s="55" customFormat="1" x14ac:dyDescent="0.3">
      <c r="A35" s="88"/>
      <c r="B35" s="88"/>
      <c r="C35" s="88"/>
      <c r="D35" s="12" t="s">
        <v>220</v>
      </c>
      <c r="E35" s="88"/>
      <c r="F35" s="20"/>
      <c r="G35" s="88"/>
      <c r="H35" s="42"/>
      <c r="I35" s="42"/>
    </row>
    <row r="36" spans="1:9" s="55" customFormat="1" x14ac:dyDescent="0.3">
      <c r="A36" s="88"/>
      <c r="B36" s="88"/>
      <c r="C36" s="88"/>
      <c r="D36" s="12"/>
      <c r="E36" s="88"/>
      <c r="F36" s="20"/>
      <c r="G36" s="88"/>
      <c r="H36" s="42"/>
      <c r="I36" s="42"/>
    </row>
    <row r="37" spans="1:9" s="55" customFormat="1" ht="27.6" x14ac:dyDescent="0.3">
      <c r="A37" s="88"/>
      <c r="B37" s="88"/>
      <c r="C37" s="88"/>
      <c r="D37" s="89" t="s">
        <v>260</v>
      </c>
      <c r="E37" s="88"/>
      <c r="F37" s="20"/>
      <c r="G37" s="88"/>
      <c r="H37" s="42"/>
      <c r="I37" s="42"/>
    </row>
    <row r="38" spans="1:9" s="55" customFormat="1" x14ac:dyDescent="0.3">
      <c r="A38" s="88"/>
      <c r="B38" s="88"/>
      <c r="C38" s="88"/>
      <c r="D38" s="89"/>
      <c r="E38" s="88"/>
      <c r="F38" s="20"/>
      <c r="G38" s="88"/>
      <c r="H38" s="42"/>
      <c r="I38" s="42"/>
    </row>
    <row r="39" spans="1:9" s="55" customFormat="1" x14ac:dyDescent="0.3">
      <c r="A39" s="88"/>
      <c r="B39" s="88"/>
      <c r="C39" s="88"/>
      <c r="D39" s="12" t="s">
        <v>482</v>
      </c>
      <c r="E39" s="88"/>
      <c r="F39" s="20"/>
      <c r="G39" s="88"/>
      <c r="H39" s="42"/>
      <c r="I39" s="42"/>
    </row>
    <row r="40" spans="1:9" s="55" customFormat="1" x14ac:dyDescent="0.3">
      <c r="A40" s="88"/>
      <c r="B40" s="88"/>
      <c r="C40" s="88"/>
      <c r="D40" s="12" t="s">
        <v>209</v>
      </c>
      <c r="E40" s="88"/>
      <c r="F40" s="20"/>
      <c r="G40" s="88"/>
      <c r="H40" s="42"/>
      <c r="I40" s="42"/>
    </row>
    <row r="41" spans="1:9" s="55" customFormat="1" x14ac:dyDescent="0.3">
      <c r="A41" s="88"/>
      <c r="B41" s="88"/>
      <c r="C41" s="88"/>
      <c r="D41" s="12" t="s">
        <v>210</v>
      </c>
      <c r="E41" s="88"/>
      <c r="F41" s="20"/>
      <c r="G41" s="88"/>
      <c r="H41" s="42"/>
      <c r="I41" s="42"/>
    </row>
    <row r="42" spans="1:9" s="55" customFormat="1" x14ac:dyDescent="0.3">
      <c r="A42" s="88"/>
      <c r="B42" s="88"/>
      <c r="C42" s="88"/>
      <c r="D42" s="15" t="s">
        <v>211</v>
      </c>
      <c r="E42" s="88"/>
      <c r="F42" s="20"/>
      <c r="G42" s="88"/>
      <c r="H42" s="42"/>
      <c r="I42" s="42"/>
    </row>
    <row r="43" spans="1:9" s="55" customFormat="1" x14ac:dyDescent="0.3">
      <c r="A43" s="88"/>
      <c r="B43" s="88"/>
      <c r="C43" s="88"/>
      <c r="D43" s="12" t="s">
        <v>212</v>
      </c>
      <c r="E43" s="88"/>
      <c r="F43" s="20"/>
      <c r="G43" s="88"/>
      <c r="H43" s="42"/>
      <c r="I43" s="42"/>
    </row>
    <row r="44" spans="1:9" s="55" customFormat="1" x14ac:dyDescent="0.3">
      <c r="A44" s="88"/>
      <c r="B44" s="88"/>
      <c r="C44" s="88"/>
      <c r="D44" s="12" t="s">
        <v>213</v>
      </c>
      <c r="E44" s="88"/>
      <c r="F44" s="20"/>
      <c r="G44" s="88"/>
      <c r="H44" s="42"/>
      <c r="I44" s="42"/>
    </row>
    <row r="45" spans="1:9" s="55" customFormat="1" x14ac:dyDescent="0.3">
      <c r="A45" s="88"/>
      <c r="B45" s="88"/>
      <c r="C45" s="88"/>
      <c r="D45" s="12" t="s">
        <v>473</v>
      </c>
      <c r="E45" s="88"/>
      <c r="F45" s="20"/>
      <c r="G45" s="88"/>
      <c r="H45" s="42"/>
      <c r="I45" s="42"/>
    </row>
    <row r="46" spans="1:9" s="55" customFormat="1" x14ac:dyDescent="0.3">
      <c r="A46" s="88"/>
      <c r="B46" s="88"/>
      <c r="C46" s="88"/>
      <c r="D46" s="12" t="s">
        <v>214</v>
      </c>
      <c r="E46" s="88"/>
      <c r="F46" s="20"/>
      <c r="G46" s="88"/>
      <c r="H46" s="42"/>
      <c r="I46" s="42"/>
    </row>
    <row r="47" spans="1:9" s="55" customFormat="1" x14ac:dyDescent="0.3">
      <c r="A47" s="88"/>
      <c r="B47" s="88"/>
      <c r="C47" s="88"/>
      <c r="D47" s="12" t="s">
        <v>215</v>
      </c>
      <c r="E47" s="88"/>
      <c r="F47" s="20"/>
      <c r="G47" s="88"/>
      <c r="H47" s="42"/>
      <c r="I47" s="42"/>
    </row>
    <row r="48" spans="1:9" s="55" customFormat="1" x14ac:dyDescent="0.3">
      <c r="A48" s="88"/>
      <c r="B48" s="88"/>
      <c r="C48" s="88"/>
      <c r="D48" s="15" t="s">
        <v>216</v>
      </c>
      <c r="E48" s="88"/>
      <c r="F48" s="20"/>
      <c r="G48" s="88"/>
      <c r="H48" s="42"/>
      <c r="I48" s="42"/>
    </row>
    <row r="49" spans="1:9" s="55" customFormat="1" x14ac:dyDescent="0.3">
      <c r="A49" s="88"/>
      <c r="B49" s="88"/>
      <c r="C49" s="88"/>
      <c r="D49" s="12" t="s">
        <v>217</v>
      </c>
      <c r="E49" s="88"/>
      <c r="F49" s="20"/>
      <c r="G49" s="88"/>
      <c r="H49" s="42"/>
      <c r="I49" s="42"/>
    </row>
    <row r="50" spans="1:9" s="55" customFormat="1" x14ac:dyDescent="0.3">
      <c r="A50" s="88"/>
      <c r="B50" s="88"/>
      <c r="C50" s="88"/>
      <c r="D50" s="12" t="s">
        <v>218</v>
      </c>
      <c r="E50" s="88"/>
      <c r="F50" s="20"/>
      <c r="G50" s="88"/>
      <c r="H50" s="42"/>
      <c r="I50" s="42"/>
    </row>
    <row r="51" spans="1:9" s="55" customFormat="1" x14ac:dyDescent="0.3">
      <c r="A51" s="88"/>
      <c r="B51" s="88"/>
      <c r="C51" s="88"/>
      <c r="D51" s="12" t="s">
        <v>474</v>
      </c>
      <c r="E51" s="88"/>
      <c r="F51" s="20"/>
      <c r="G51" s="88"/>
      <c r="H51" s="42"/>
      <c r="I51" s="42"/>
    </row>
    <row r="52" spans="1:9" s="55" customFormat="1" x14ac:dyDescent="0.3">
      <c r="A52" s="88"/>
      <c r="B52" s="88"/>
      <c r="C52" s="88"/>
      <c r="D52" s="12"/>
      <c r="E52" s="88"/>
      <c r="F52" s="20"/>
      <c r="G52" s="88"/>
      <c r="H52" s="42"/>
      <c r="I52" s="42"/>
    </row>
    <row r="53" spans="1:9" s="55" customFormat="1" x14ac:dyDescent="0.3">
      <c r="A53" s="88"/>
      <c r="B53" s="88"/>
      <c r="C53" s="88"/>
      <c r="D53" s="12" t="s">
        <v>478</v>
      </c>
      <c r="E53" s="88"/>
      <c r="F53" s="20"/>
      <c r="G53" s="88"/>
      <c r="H53" s="42"/>
      <c r="I53" s="42"/>
    </row>
    <row r="54" spans="1:9" s="55" customFormat="1" x14ac:dyDescent="0.3">
      <c r="A54" s="88"/>
      <c r="B54" s="88"/>
      <c r="C54" s="88"/>
      <c r="D54" s="12" t="s">
        <v>479</v>
      </c>
      <c r="E54" s="88"/>
      <c r="F54" s="20"/>
      <c r="G54" s="88"/>
      <c r="H54" s="42"/>
      <c r="I54" s="42"/>
    </row>
    <row r="55" spans="1:9" s="55" customFormat="1" x14ac:dyDescent="0.3">
      <c r="A55" s="88"/>
      <c r="B55" s="88"/>
      <c r="C55" s="88"/>
      <c r="D55" s="12"/>
      <c r="E55" s="88"/>
      <c r="F55" s="20"/>
      <c r="G55" s="88"/>
      <c r="H55" s="42"/>
      <c r="I55" s="42"/>
    </row>
    <row r="56" spans="1:9" s="15" customFormat="1" x14ac:dyDescent="0.3">
      <c r="A56" s="43" t="s">
        <v>469</v>
      </c>
      <c r="B56" s="43" t="s">
        <v>472</v>
      </c>
      <c r="C56" s="43" t="s">
        <v>471</v>
      </c>
      <c r="D56" s="46" t="s">
        <v>470</v>
      </c>
      <c r="E56" s="43" t="s">
        <v>8</v>
      </c>
      <c r="F56" s="45">
        <f>277.8+15.2</f>
        <v>293</v>
      </c>
      <c r="G56" s="43"/>
      <c r="H56" s="47"/>
      <c r="I56" s="47"/>
    </row>
    <row r="57" spans="1:9" s="15" customFormat="1" x14ac:dyDescent="0.3">
      <c r="A57" s="88"/>
      <c r="B57" s="88"/>
      <c r="C57" s="88"/>
      <c r="D57" s="89"/>
      <c r="E57" s="88"/>
      <c r="F57" s="88"/>
      <c r="G57" s="88"/>
      <c r="H57" s="14"/>
      <c r="I57" s="14"/>
    </row>
    <row r="58" spans="1:9" s="55" customFormat="1" x14ac:dyDescent="0.3">
      <c r="A58" s="88"/>
      <c r="B58" s="88"/>
      <c r="C58" s="88"/>
      <c r="D58" s="12" t="s">
        <v>208</v>
      </c>
      <c r="E58" s="88"/>
      <c r="F58" s="20"/>
      <c r="G58" s="88"/>
      <c r="H58" s="42"/>
      <c r="I58" s="42"/>
    </row>
    <row r="59" spans="1:9" s="15" customFormat="1" x14ac:dyDescent="0.3">
      <c r="A59" s="88"/>
      <c r="B59" s="88"/>
      <c r="C59" s="88"/>
      <c r="D59" s="12" t="s">
        <v>209</v>
      </c>
      <c r="E59" s="88"/>
      <c r="F59" s="20"/>
      <c r="G59" s="88"/>
      <c r="H59" s="14"/>
      <c r="I59" s="14"/>
    </row>
    <row r="60" spans="1:9" s="15" customFormat="1" x14ac:dyDescent="0.3">
      <c r="A60" s="88"/>
      <c r="B60" s="88"/>
      <c r="C60" s="88"/>
      <c r="D60" s="12" t="s">
        <v>210</v>
      </c>
      <c r="E60" s="88"/>
      <c r="F60" s="20"/>
      <c r="G60" s="88"/>
      <c r="H60" s="14"/>
      <c r="I60" s="14"/>
    </row>
    <row r="61" spans="1:9" s="15" customFormat="1" x14ac:dyDescent="0.3">
      <c r="A61" s="88"/>
      <c r="B61" s="88"/>
      <c r="C61" s="88"/>
      <c r="D61" s="15" t="s">
        <v>211</v>
      </c>
      <c r="E61" s="88"/>
      <c r="F61" s="20"/>
      <c r="G61" s="88"/>
      <c r="H61" s="14"/>
      <c r="I61" s="14"/>
    </row>
    <row r="62" spans="1:9" s="15" customFormat="1" x14ac:dyDescent="0.3">
      <c r="A62" s="88"/>
      <c r="B62" s="88"/>
      <c r="C62" s="88"/>
      <c r="D62" s="12" t="s">
        <v>212</v>
      </c>
      <c r="E62" s="88"/>
      <c r="F62" s="20"/>
      <c r="G62" s="88"/>
      <c r="H62" s="14"/>
      <c r="I62" s="14"/>
    </row>
    <row r="63" spans="1:9" s="15" customFormat="1" x14ac:dyDescent="0.3">
      <c r="A63" s="88"/>
      <c r="B63" s="88"/>
      <c r="C63" s="88"/>
      <c r="D63" s="12" t="s">
        <v>213</v>
      </c>
      <c r="E63" s="88"/>
      <c r="F63" s="20"/>
      <c r="G63" s="88"/>
      <c r="H63" s="14"/>
      <c r="I63" s="14"/>
    </row>
    <row r="64" spans="1:9" s="15" customFormat="1" x14ac:dyDescent="0.3">
      <c r="A64" s="88"/>
      <c r="B64" s="88"/>
      <c r="C64" s="88"/>
      <c r="D64" s="12" t="s">
        <v>473</v>
      </c>
      <c r="E64" s="88"/>
      <c r="F64" s="20"/>
      <c r="G64" s="88"/>
      <c r="H64" s="14"/>
      <c r="I64" s="14"/>
    </row>
    <row r="65" spans="1:9" s="15" customFormat="1" x14ac:dyDescent="0.3">
      <c r="A65" s="88"/>
      <c r="B65" s="88"/>
      <c r="C65" s="88"/>
      <c r="D65" s="12" t="s">
        <v>214</v>
      </c>
      <c r="E65" s="88"/>
      <c r="F65" s="20"/>
      <c r="G65" s="88"/>
      <c r="H65" s="14"/>
      <c r="I65" s="14"/>
    </row>
    <row r="66" spans="1:9" s="15" customFormat="1" x14ac:dyDescent="0.3">
      <c r="A66" s="88"/>
      <c r="B66" s="88"/>
      <c r="C66" s="88"/>
      <c r="D66" s="12" t="s">
        <v>215</v>
      </c>
      <c r="E66" s="88"/>
      <c r="F66" s="20"/>
      <c r="G66" s="88"/>
      <c r="H66" s="14"/>
      <c r="I66" s="14"/>
    </row>
    <row r="67" spans="1:9" s="15" customFormat="1" x14ac:dyDescent="0.3">
      <c r="A67" s="88"/>
      <c r="B67" s="88"/>
      <c r="C67" s="88"/>
      <c r="D67" s="15" t="s">
        <v>216</v>
      </c>
      <c r="E67" s="88"/>
      <c r="F67" s="20"/>
      <c r="G67" s="88"/>
      <c r="H67" s="14"/>
      <c r="I67" s="14"/>
    </row>
    <row r="68" spans="1:9" s="15" customFormat="1" x14ac:dyDescent="0.3">
      <c r="A68" s="88"/>
      <c r="B68" s="88"/>
      <c r="C68" s="88"/>
      <c r="D68" s="12" t="s">
        <v>217</v>
      </c>
      <c r="E68" s="88"/>
      <c r="F68" s="20"/>
      <c r="G68" s="88"/>
      <c r="H68" s="14"/>
      <c r="I68" s="14"/>
    </row>
    <row r="69" spans="1:9" s="15" customFormat="1" x14ac:dyDescent="0.3">
      <c r="A69" s="88"/>
      <c r="B69" s="88"/>
      <c r="C69" s="88"/>
      <c r="D69" s="12" t="s">
        <v>218</v>
      </c>
      <c r="E69" s="88"/>
      <c r="F69" s="20"/>
      <c r="G69" s="88"/>
      <c r="H69" s="14"/>
      <c r="I69" s="14"/>
    </row>
    <row r="70" spans="1:9" s="15" customFormat="1" x14ac:dyDescent="0.3">
      <c r="A70" s="88"/>
      <c r="B70" s="88"/>
      <c r="C70" s="88"/>
      <c r="D70" s="12" t="s">
        <v>474</v>
      </c>
      <c r="E70" s="88"/>
      <c r="F70" s="20"/>
      <c r="G70" s="88"/>
      <c r="H70" s="14"/>
      <c r="I70" s="14"/>
    </row>
    <row r="71" spans="1:9" s="55" customFormat="1" x14ac:dyDescent="0.3">
      <c r="A71" s="88"/>
      <c r="B71" s="88"/>
      <c r="C71" s="88"/>
      <c r="D71" s="12"/>
      <c r="E71" s="88"/>
      <c r="F71" s="20"/>
      <c r="G71" s="88"/>
      <c r="H71" s="42"/>
      <c r="I71" s="42"/>
    </row>
    <row r="72" spans="1:9" s="54" customFormat="1" x14ac:dyDescent="0.3">
      <c r="A72" s="35">
        <v>2</v>
      </c>
      <c r="B72" s="87"/>
      <c r="C72" s="87"/>
      <c r="D72" s="39" t="s">
        <v>173</v>
      </c>
      <c r="E72" s="39"/>
      <c r="F72" s="35"/>
      <c r="G72" s="35"/>
      <c r="H72" s="39"/>
      <c r="I72" s="39"/>
    </row>
    <row r="73" spans="1:9" s="15" customFormat="1" ht="27.6" x14ac:dyDescent="0.3">
      <c r="A73" s="43" t="s">
        <v>9</v>
      </c>
      <c r="B73" s="43" t="s">
        <v>45</v>
      </c>
      <c r="C73" s="43" t="s">
        <v>435</v>
      </c>
      <c r="D73" s="46" t="s">
        <v>436</v>
      </c>
      <c r="E73" s="43" t="s">
        <v>6</v>
      </c>
      <c r="F73" s="43">
        <v>372.79</v>
      </c>
      <c r="G73" s="43"/>
      <c r="H73" s="47"/>
      <c r="I73" s="47"/>
    </row>
    <row r="74" spans="1:9" x14ac:dyDescent="0.3">
      <c r="A74" s="100"/>
      <c r="B74" s="100"/>
      <c r="C74" s="100"/>
      <c r="D74" s="100"/>
      <c r="E74" s="100"/>
      <c r="F74" s="100"/>
      <c r="G74" s="34"/>
      <c r="H74" s="42"/>
      <c r="I74" s="42"/>
    </row>
    <row r="75" spans="1:9" s="55" customFormat="1" x14ac:dyDescent="0.3">
      <c r="A75" s="100"/>
      <c r="B75" s="100"/>
      <c r="C75" s="100"/>
      <c r="D75" s="12" t="s">
        <v>225</v>
      </c>
      <c r="E75" s="100"/>
      <c r="F75" s="100"/>
      <c r="G75" s="34"/>
      <c r="H75" s="42"/>
      <c r="I75" s="42"/>
    </row>
    <row r="76" spans="1:9" s="55" customFormat="1" x14ac:dyDescent="0.3">
      <c r="A76" s="100"/>
      <c r="B76" s="100"/>
      <c r="C76" s="100"/>
      <c r="D76" s="12" t="s">
        <v>266</v>
      </c>
      <c r="E76" s="100"/>
      <c r="F76" s="100"/>
      <c r="G76" s="34"/>
      <c r="H76" s="42"/>
      <c r="I76" s="42"/>
    </row>
    <row r="77" spans="1:9" s="55" customFormat="1" x14ac:dyDescent="0.3">
      <c r="A77" s="100"/>
      <c r="B77" s="100"/>
      <c r="C77" s="100"/>
      <c r="D77" s="12" t="s">
        <v>226</v>
      </c>
      <c r="E77" s="100"/>
      <c r="F77" s="100"/>
      <c r="G77" s="34"/>
      <c r="H77" s="42"/>
      <c r="I77" s="42"/>
    </row>
    <row r="78" spans="1:9" s="55" customFormat="1" x14ac:dyDescent="0.3">
      <c r="A78" s="100"/>
      <c r="B78" s="100"/>
      <c r="C78" s="100"/>
      <c r="D78" s="12" t="s">
        <v>267</v>
      </c>
      <c r="E78" s="100"/>
      <c r="F78" s="100"/>
      <c r="G78" s="34"/>
      <c r="H78" s="42"/>
      <c r="I78" s="42"/>
    </row>
    <row r="79" spans="1:9" s="55" customFormat="1" x14ac:dyDescent="0.3">
      <c r="A79" s="100"/>
      <c r="B79" s="100"/>
      <c r="C79" s="100"/>
      <c r="D79" s="12" t="s">
        <v>227</v>
      </c>
      <c r="E79" s="100"/>
      <c r="F79" s="100"/>
      <c r="G79" s="34"/>
      <c r="H79" s="42"/>
      <c r="I79" s="42"/>
    </row>
    <row r="80" spans="1:9" s="55" customFormat="1" x14ac:dyDescent="0.3">
      <c r="A80" s="100"/>
      <c r="B80" s="100"/>
      <c r="C80" s="100"/>
      <c r="D80" s="12" t="s">
        <v>270</v>
      </c>
      <c r="E80" s="100"/>
      <c r="F80" s="100"/>
      <c r="G80" s="34"/>
      <c r="H80" s="42"/>
      <c r="I80" s="42"/>
    </row>
    <row r="81" spans="1:9" s="55" customFormat="1" x14ac:dyDescent="0.3">
      <c r="A81" s="88"/>
      <c r="B81" s="88"/>
      <c r="C81" s="88"/>
      <c r="D81" s="88"/>
      <c r="E81" s="48"/>
      <c r="F81" s="48"/>
      <c r="G81" s="82"/>
      <c r="H81" s="42"/>
      <c r="I81" s="42"/>
    </row>
    <row r="82" spans="1:9" s="15" customFormat="1" ht="69" x14ac:dyDescent="0.3">
      <c r="A82" s="43" t="s">
        <v>10</v>
      </c>
      <c r="B82" s="43" t="s">
        <v>45</v>
      </c>
      <c r="C82" s="43" t="s">
        <v>244</v>
      </c>
      <c r="D82" s="46" t="s">
        <v>247</v>
      </c>
      <c r="E82" s="43" t="s">
        <v>8</v>
      </c>
      <c r="F82" s="43">
        <v>417.46</v>
      </c>
      <c r="G82" s="43"/>
      <c r="H82" s="47"/>
      <c r="I82" s="47"/>
    </row>
    <row r="83" spans="1:9" x14ac:dyDescent="0.3">
      <c r="A83" s="100"/>
      <c r="B83" s="100"/>
      <c r="C83" s="100"/>
      <c r="D83" s="100"/>
      <c r="E83" s="100"/>
      <c r="F83" s="100"/>
      <c r="G83" s="34"/>
      <c r="H83" s="42"/>
      <c r="I83" s="42"/>
    </row>
    <row r="84" spans="1:9" s="55" customFormat="1" x14ac:dyDescent="0.3">
      <c r="A84" s="100"/>
      <c r="B84" s="100"/>
      <c r="C84" s="100"/>
      <c r="D84" s="12" t="s">
        <v>245</v>
      </c>
      <c r="E84" s="100"/>
      <c r="F84" s="100"/>
      <c r="G84" s="34"/>
      <c r="H84" s="42"/>
      <c r="I84" s="42"/>
    </row>
    <row r="85" spans="1:9" s="55" customFormat="1" x14ac:dyDescent="0.3">
      <c r="A85" s="10"/>
      <c r="B85" s="10"/>
      <c r="C85" s="10"/>
      <c r="D85" s="12" t="s">
        <v>249</v>
      </c>
      <c r="E85" s="3"/>
      <c r="F85" s="3"/>
      <c r="G85" s="3"/>
      <c r="H85" s="42"/>
      <c r="I85" s="42"/>
    </row>
    <row r="86" spans="1:9" s="55" customFormat="1" x14ac:dyDescent="0.3">
      <c r="A86" s="10"/>
      <c r="B86" s="10"/>
      <c r="C86" s="10"/>
      <c r="D86" s="12" t="s">
        <v>268</v>
      </c>
      <c r="E86" s="3"/>
      <c r="F86" s="3"/>
      <c r="G86" s="3"/>
      <c r="H86" s="42"/>
      <c r="I86" s="42"/>
    </row>
    <row r="87" spans="1:9" s="55" customFormat="1" x14ac:dyDescent="0.3">
      <c r="A87" s="10"/>
      <c r="B87" s="10"/>
      <c r="C87" s="10"/>
      <c r="D87" s="12" t="s">
        <v>250</v>
      </c>
      <c r="E87" s="3"/>
      <c r="F87" s="3"/>
      <c r="G87" s="3"/>
      <c r="H87" s="42"/>
      <c r="I87" s="42"/>
    </row>
    <row r="88" spans="1:9" s="55" customFormat="1" x14ac:dyDescent="0.3">
      <c r="A88" s="10"/>
      <c r="B88" s="10"/>
      <c r="C88" s="10"/>
      <c r="D88" s="12" t="s">
        <v>268</v>
      </c>
      <c r="E88" s="3"/>
      <c r="F88" s="3"/>
      <c r="G88" s="3"/>
      <c r="H88" s="42"/>
      <c r="I88" s="42"/>
    </row>
    <row r="89" spans="1:9" s="55" customFormat="1" x14ac:dyDescent="0.3">
      <c r="A89" s="10"/>
      <c r="B89" s="10"/>
      <c r="C89" s="10"/>
      <c r="D89" s="12" t="s">
        <v>251</v>
      </c>
      <c r="E89" s="3"/>
      <c r="F89" s="3"/>
      <c r="G89" s="3"/>
      <c r="H89" s="42"/>
      <c r="I89" s="42"/>
    </row>
    <row r="90" spans="1:9" s="55" customFormat="1" x14ac:dyDescent="0.3">
      <c r="A90" s="10"/>
      <c r="B90" s="10"/>
      <c r="C90" s="10"/>
      <c r="D90" s="12" t="s">
        <v>269</v>
      </c>
      <c r="E90" s="3"/>
      <c r="F90" s="3"/>
      <c r="G90" s="3"/>
      <c r="H90" s="42"/>
      <c r="I90" s="42"/>
    </row>
    <row r="91" spans="1:9" s="55" customFormat="1" x14ac:dyDescent="0.3">
      <c r="A91" s="10"/>
      <c r="B91" s="10"/>
      <c r="C91" s="10"/>
      <c r="D91" s="12" t="s">
        <v>252</v>
      </c>
      <c r="E91" s="3"/>
      <c r="F91" s="3"/>
      <c r="G91" s="3"/>
      <c r="H91" s="42"/>
      <c r="I91" s="42"/>
    </row>
    <row r="92" spans="1:9" s="55" customFormat="1" x14ac:dyDescent="0.3">
      <c r="A92" s="10"/>
      <c r="B92" s="10"/>
      <c r="C92" s="10"/>
      <c r="D92" s="12" t="s">
        <v>254</v>
      </c>
      <c r="E92" s="3"/>
      <c r="F92" s="3"/>
      <c r="G92" s="3"/>
      <c r="H92" s="42"/>
      <c r="I92" s="42"/>
    </row>
    <row r="93" spans="1:9" s="55" customFormat="1" x14ac:dyDescent="0.3">
      <c r="A93" s="10"/>
      <c r="B93" s="10"/>
      <c r="C93" s="10"/>
      <c r="D93" s="12" t="s">
        <v>253</v>
      </c>
      <c r="E93" s="3"/>
      <c r="F93" s="3"/>
      <c r="G93" s="3"/>
      <c r="H93" s="42"/>
      <c r="I93" s="42"/>
    </row>
    <row r="94" spans="1:9" s="55" customFormat="1" x14ac:dyDescent="0.3">
      <c r="A94" s="88"/>
      <c r="B94" s="88"/>
      <c r="C94" s="88"/>
      <c r="D94" s="88"/>
      <c r="E94" s="48"/>
      <c r="F94" s="48"/>
      <c r="G94" s="82"/>
      <c r="H94" s="42"/>
      <c r="I94" s="42"/>
    </row>
    <row r="95" spans="1:9" s="15" customFormat="1" ht="69" x14ac:dyDescent="0.3">
      <c r="A95" s="43" t="s">
        <v>11</v>
      </c>
      <c r="B95" s="43" t="s">
        <v>45</v>
      </c>
      <c r="C95" s="43" t="s">
        <v>255</v>
      </c>
      <c r="D95" s="46" t="s">
        <v>264</v>
      </c>
      <c r="E95" s="43" t="s">
        <v>8</v>
      </c>
      <c r="F95" s="45">
        <v>12</v>
      </c>
      <c r="G95" s="43"/>
      <c r="H95" s="47"/>
      <c r="I95" s="47"/>
    </row>
    <row r="96" spans="1:9" x14ac:dyDescent="0.3">
      <c r="A96" s="101"/>
      <c r="B96" s="101"/>
      <c r="C96" s="101"/>
      <c r="D96" s="101"/>
      <c r="E96" s="101"/>
      <c r="F96" s="101"/>
      <c r="G96" s="34"/>
      <c r="H96" s="42"/>
      <c r="I96" s="42"/>
    </row>
    <row r="97" spans="1:9" s="55" customFormat="1" x14ac:dyDescent="0.3">
      <c r="A97" s="101"/>
      <c r="B97" s="101"/>
      <c r="C97" s="101"/>
      <c r="D97" s="12" t="s">
        <v>256</v>
      </c>
      <c r="E97" s="101"/>
      <c r="F97" s="101"/>
      <c r="G97" s="34"/>
      <c r="H97" s="42"/>
      <c r="I97" s="42"/>
    </row>
    <row r="98" spans="1:9" s="55" customFormat="1" x14ac:dyDescent="0.3">
      <c r="A98" s="10"/>
      <c r="B98" s="10"/>
      <c r="C98" s="10"/>
      <c r="D98" s="12" t="s">
        <v>257</v>
      </c>
      <c r="E98" s="3"/>
      <c r="F98" s="3"/>
      <c r="G98" s="3"/>
      <c r="H98" s="42"/>
      <c r="I98" s="42"/>
    </row>
    <row r="99" spans="1:9" s="55" customFormat="1" x14ac:dyDescent="0.3">
      <c r="A99" s="10"/>
      <c r="B99" s="10"/>
      <c r="C99" s="10"/>
      <c r="D99" s="12" t="s">
        <v>258</v>
      </c>
      <c r="E99" s="3"/>
      <c r="F99" s="3"/>
      <c r="G99" s="3"/>
      <c r="H99" s="42"/>
      <c r="I99" s="42"/>
    </row>
    <row r="100" spans="1:9" s="55" customFormat="1" x14ac:dyDescent="0.3">
      <c r="A100" s="10"/>
      <c r="B100" s="10"/>
      <c r="C100" s="10"/>
      <c r="D100" s="12" t="s">
        <v>259</v>
      </c>
      <c r="E100" s="3"/>
      <c r="F100" s="3"/>
      <c r="G100" s="3"/>
      <c r="H100" s="42"/>
      <c r="I100" s="42"/>
    </row>
    <row r="101" spans="1:9" s="55" customFormat="1" x14ac:dyDescent="0.3">
      <c r="A101" s="10"/>
      <c r="B101" s="10"/>
      <c r="C101" s="10"/>
      <c r="D101" s="12"/>
      <c r="E101" s="3"/>
      <c r="F101" s="3"/>
      <c r="G101" s="3"/>
      <c r="H101" s="42"/>
      <c r="I101" s="42"/>
    </row>
    <row r="102" spans="1:9" s="15" customFormat="1" ht="27.6" x14ac:dyDescent="0.3">
      <c r="A102" s="43" t="s">
        <v>12</v>
      </c>
      <c r="B102" s="43" t="s">
        <v>45</v>
      </c>
      <c r="C102" s="43" t="s">
        <v>222</v>
      </c>
      <c r="D102" s="46" t="s">
        <v>163</v>
      </c>
      <c r="E102" s="43" t="s">
        <v>5</v>
      </c>
      <c r="F102" s="45">
        <v>11.52</v>
      </c>
      <c r="G102" s="43"/>
      <c r="H102" s="47"/>
      <c r="I102" s="47"/>
    </row>
    <row r="103" spans="1:9" x14ac:dyDescent="0.3">
      <c r="A103" s="121"/>
      <c r="B103" s="121"/>
      <c r="C103" s="121"/>
      <c r="D103" s="121"/>
      <c r="E103" s="121"/>
      <c r="F103" s="121"/>
      <c r="G103" s="34"/>
      <c r="H103" s="42"/>
      <c r="I103" s="42"/>
    </row>
    <row r="104" spans="1:9" s="55" customFormat="1" x14ac:dyDescent="0.3">
      <c r="A104" s="10"/>
      <c r="B104" s="10"/>
      <c r="C104" s="10"/>
      <c r="D104" s="89" t="s">
        <v>224</v>
      </c>
      <c r="E104" s="3"/>
      <c r="F104" s="3"/>
      <c r="G104" s="3"/>
      <c r="H104" s="42"/>
      <c r="I104" s="42"/>
    </row>
    <row r="105" spans="1:9" s="55" customFormat="1" x14ac:dyDescent="0.3">
      <c r="A105" s="10"/>
      <c r="B105" s="10"/>
      <c r="C105" s="10"/>
      <c r="D105" s="89" t="s">
        <v>440</v>
      </c>
      <c r="E105" s="3"/>
      <c r="F105" s="3"/>
      <c r="G105" s="3"/>
      <c r="H105" s="42"/>
      <c r="I105" s="42"/>
    </row>
    <row r="106" spans="1:9" s="55" customFormat="1" x14ac:dyDescent="0.3">
      <c r="A106" s="10"/>
      <c r="B106" s="10"/>
      <c r="C106" s="10"/>
      <c r="D106" s="89" t="s">
        <v>441</v>
      </c>
      <c r="E106" s="3"/>
      <c r="F106" s="3"/>
      <c r="G106" s="3"/>
      <c r="H106" s="42"/>
      <c r="I106" s="42"/>
    </row>
    <row r="107" spans="1:9" s="55" customFormat="1" x14ac:dyDescent="0.3">
      <c r="A107" s="10"/>
      <c r="B107" s="10"/>
      <c r="C107" s="10"/>
      <c r="D107" s="89" t="s">
        <v>441</v>
      </c>
      <c r="E107" s="3"/>
      <c r="F107" s="3"/>
      <c r="G107" s="3"/>
      <c r="H107" s="42"/>
      <c r="I107" s="42"/>
    </row>
    <row r="108" spans="1:9" s="55" customFormat="1" x14ac:dyDescent="0.3">
      <c r="A108" s="10"/>
      <c r="B108" s="10"/>
      <c r="C108" s="10"/>
      <c r="D108" s="89" t="s">
        <v>442</v>
      </c>
      <c r="E108" s="3"/>
      <c r="F108" s="3"/>
      <c r="G108" s="3"/>
      <c r="H108" s="42"/>
      <c r="I108" s="42"/>
    </row>
    <row r="109" spans="1:9" s="55" customFormat="1" x14ac:dyDescent="0.3">
      <c r="A109" s="10"/>
      <c r="B109" s="10"/>
      <c r="C109" s="10"/>
      <c r="D109" s="89"/>
      <c r="E109" s="3"/>
      <c r="F109" s="3"/>
      <c r="G109" s="3"/>
      <c r="H109" s="42"/>
      <c r="I109" s="42"/>
    </row>
    <row r="110" spans="1:9" s="55" customFormat="1" ht="55.2" x14ac:dyDescent="0.3">
      <c r="A110" s="43" t="s">
        <v>475</v>
      </c>
      <c r="B110" s="43" t="s">
        <v>45</v>
      </c>
      <c r="C110" s="43" t="s">
        <v>476</v>
      </c>
      <c r="D110" s="46" t="s">
        <v>477</v>
      </c>
      <c r="E110" s="43" t="s">
        <v>6</v>
      </c>
      <c r="F110" s="45">
        <f>(277.8+15.2)*0.2</f>
        <v>58.6</v>
      </c>
      <c r="G110" s="43"/>
      <c r="H110" s="47"/>
      <c r="I110" s="47"/>
    </row>
    <row r="111" spans="1:9" s="55" customFormat="1" x14ac:dyDescent="0.3">
      <c r="A111" s="170"/>
      <c r="B111" s="170"/>
      <c r="C111" s="170"/>
      <c r="D111" s="170"/>
      <c r="E111" s="170"/>
      <c r="F111" s="170"/>
      <c r="G111" s="34"/>
      <c r="H111" s="42"/>
      <c r="I111" s="42"/>
    </row>
    <row r="112" spans="1:9" s="55" customFormat="1" x14ac:dyDescent="0.3">
      <c r="A112" s="170"/>
      <c r="B112" s="170"/>
      <c r="C112" s="170"/>
      <c r="D112" s="12" t="s">
        <v>208</v>
      </c>
      <c r="E112" s="170"/>
      <c r="F112" s="170"/>
      <c r="G112" s="34"/>
      <c r="H112" s="42"/>
      <c r="I112" s="42"/>
    </row>
    <row r="113" spans="1:9" s="55" customFormat="1" x14ac:dyDescent="0.3">
      <c r="A113" s="170"/>
      <c r="B113" s="170"/>
      <c r="C113" s="170"/>
      <c r="D113" s="12" t="s">
        <v>209</v>
      </c>
      <c r="E113" s="170"/>
      <c r="F113" s="170"/>
      <c r="G113" s="34"/>
      <c r="H113" s="42"/>
      <c r="I113" s="42"/>
    </row>
    <row r="114" spans="1:9" s="55" customFormat="1" x14ac:dyDescent="0.3">
      <c r="A114" s="170"/>
      <c r="B114" s="170"/>
      <c r="C114" s="170"/>
      <c r="D114" s="12" t="s">
        <v>210</v>
      </c>
      <c r="E114" s="170"/>
      <c r="F114" s="170"/>
      <c r="G114" s="34"/>
      <c r="H114" s="42"/>
      <c r="I114" s="42"/>
    </row>
    <row r="115" spans="1:9" s="55" customFormat="1" x14ac:dyDescent="0.3">
      <c r="A115" s="170"/>
      <c r="B115" s="170"/>
      <c r="C115" s="170"/>
      <c r="D115" s="15" t="s">
        <v>211</v>
      </c>
      <c r="E115" s="170"/>
      <c r="F115" s="170"/>
      <c r="G115" s="34"/>
      <c r="H115" s="42"/>
      <c r="I115" s="42"/>
    </row>
    <row r="116" spans="1:9" s="55" customFormat="1" x14ac:dyDescent="0.3">
      <c r="A116" s="170"/>
      <c r="B116" s="170"/>
      <c r="C116" s="170"/>
      <c r="D116" s="12" t="s">
        <v>212</v>
      </c>
      <c r="E116" s="170"/>
      <c r="F116" s="170"/>
      <c r="G116" s="34"/>
      <c r="H116" s="42"/>
      <c r="I116" s="42"/>
    </row>
    <row r="117" spans="1:9" s="55" customFormat="1" x14ac:dyDescent="0.3">
      <c r="A117" s="170"/>
      <c r="B117" s="170"/>
      <c r="C117" s="170"/>
      <c r="D117" s="12" t="s">
        <v>213</v>
      </c>
      <c r="E117" s="170"/>
      <c r="F117" s="170"/>
      <c r="G117" s="34"/>
      <c r="H117" s="42"/>
      <c r="I117" s="42"/>
    </row>
    <row r="118" spans="1:9" s="55" customFormat="1" x14ac:dyDescent="0.3">
      <c r="A118" s="170"/>
      <c r="B118" s="170"/>
      <c r="C118" s="170"/>
      <c r="D118" s="12" t="s">
        <v>473</v>
      </c>
      <c r="E118" s="170"/>
      <c r="F118" s="170"/>
      <c r="G118" s="34"/>
      <c r="H118" s="42"/>
      <c r="I118" s="42"/>
    </row>
    <row r="119" spans="1:9" s="55" customFormat="1" x14ac:dyDescent="0.3">
      <c r="A119" s="170"/>
      <c r="B119" s="170"/>
      <c r="C119" s="170"/>
      <c r="D119" s="12" t="s">
        <v>214</v>
      </c>
      <c r="E119" s="170"/>
      <c r="F119" s="170"/>
      <c r="G119" s="34"/>
      <c r="H119" s="42"/>
      <c r="I119" s="42"/>
    </row>
    <row r="120" spans="1:9" s="55" customFormat="1" x14ac:dyDescent="0.3">
      <c r="A120" s="170"/>
      <c r="B120" s="170"/>
      <c r="C120" s="170"/>
      <c r="D120" s="12" t="s">
        <v>215</v>
      </c>
      <c r="E120" s="170"/>
      <c r="F120" s="170"/>
      <c r="G120" s="34"/>
      <c r="H120" s="42"/>
      <c r="I120" s="42"/>
    </row>
    <row r="121" spans="1:9" s="55" customFormat="1" x14ac:dyDescent="0.3">
      <c r="A121" s="10"/>
      <c r="B121" s="10"/>
      <c r="C121" s="10"/>
      <c r="D121" s="15" t="s">
        <v>216</v>
      </c>
      <c r="E121" s="3"/>
      <c r="F121" s="3"/>
      <c r="G121" s="3"/>
      <c r="H121" s="42"/>
      <c r="I121" s="42"/>
    </row>
    <row r="122" spans="1:9" s="55" customFormat="1" x14ac:dyDescent="0.3">
      <c r="A122" s="10"/>
      <c r="B122" s="10"/>
      <c r="C122" s="10"/>
      <c r="D122" s="12" t="s">
        <v>217</v>
      </c>
      <c r="E122" s="3"/>
      <c r="F122" s="3"/>
      <c r="G122" s="3"/>
      <c r="H122" s="42"/>
      <c r="I122" s="42"/>
    </row>
    <row r="123" spans="1:9" s="55" customFormat="1" x14ac:dyDescent="0.3">
      <c r="A123" s="10"/>
      <c r="B123" s="10"/>
      <c r="C123" s="10"/>
      <c r="D123" s="12" t="s">
        <v>218</v>
      </c>
      <c r="E123" s="3"/>
      <c r="F123" s="3"/>
      <c r="G123" s="3"/>
      <c r="H123" s="42"/>
      <c r="I123" s="42"/>
    </row>
    <row r="124" spans="1:9" s="55" customFormat="1" x14ac:dyDescent="0.3">
      <c r="A124" s="10"/>
      <c r="B124" s="10"/>
      <c r="C124" s="10"/>
      <c r="D124" s="12" t="s">
        <v>474</v>
      </c>
      <c r="E124" s="3"/>
      <c r="F124" s="3"/>
      <c r="G124" s="3"/>
      <c r="H124" s="42"/>
      <c r="I124" s="42"/>
    </row>
    <row r="125" spans="1:9" s="55" customFormat="1" x14ac:dyDescent="0.3">
      <c r="A125" s="10"/>
      <c r="B125" s="10"/>
      <c r="C125" s="10"/>
      <c r="D125" s="12"/>
      <c r="E125" s="3"/>
      <c r="F125" s="3"/>
      <c r="G125" s="3"/>
      <c r="H125" s="42"/>
      <c r="I125" s="42"/>
    </row>
    <row r="126" spans="1:9" s="55" customFormat="1" x14ac:dyDescent="0.3">
      <c r="A126" s="10"/>
      <c r="B126" s="10"/>
      <c r="C126" s="10"/>
      <c r="D126" s="12" t="s">
        <v>478</v>
      </c>
      <c r="E126" s="3"/>
      <c r="F126" s="3"/>
      <c r="G126" s="3"/>
      <c r="H126" s="42"/>
      <c r="I126" s="42"/>
    </row>
    <row r="127" spans="1:9" s="55" customFormat="1" x14ac:dyDescent="0.3">
      <c r="A127" s="10"/>
      <c r="B127" s="10"/>
      <c r="C127" s="10"/>
      <c r="D127" s="12" t="s">
        <v>479</v>
      </c>
      <c r="E127" s="3"/>
      <c r="F127" s="3"/>
      <c r="G127" s="3"/>
      <c r="H127" s="42"/>
      <c r="I127" s="42"/>
    </row>
    <row r="128" spans="1:9" s="55" customFormat="1" x14ac:dyDescent="0.3">
      <c r="A128" s="10"/>
      <c r="B128" s="10"/>
      <c r="C128" s="10"/>
      <c r="D128" s="12"/>
      <c r="E128" s="3"/>
      <c r="F128" s="3"/>
      <c r="G128" s="3"/>
      <c r="H128" s="42"/>
      <c r="I128" s="42"/>
    </row>
    <row r="129" spans="1:9" s="55" customFormat="1" x14ac:dyDescent="0.3">
      <c r="A129" s="35">
        <v>3</v>
      </c>
      <c r="B129" s="35"/>
      <c r="C129" s="35"/>
      <c r="D129" s="92" t="s">
        <v>228</v>
      </c>
      <c r="E129" s="39"/>
      <c r="F129" s="39"/>
      <c r="G129" s="39"/>
      <c r="H129" s="56"/>
      <c r="I129" s="56"/>
    </row>
    <row r="130" spans="1:9" s="15" customFormat="1" ht="55.2" x14ac:dyDescent="0.3">
      <c r="A130" s="43" t="s">
        <v>13</v>
      </c>
      <c r="B130" s="43" t="s">
        <v>45</v>
      </c>
      <c r="C130" s="43" t="s">
        <v>261</v>
      </c>
      <c r="D130" s="46" t="s">
        <v>265</v>
      </c>
      <c r="E130" s="43" t="s">
        <v>6</v>
      </c>
      <c r="F130" s="45">
        <v>235.97</v>
      </c>
      <c r="G130" s="43"/>
      <c r="H130" s="47"/>
      <c r="I130" s="47"/>
    </row>
    <row r="131" spans="1:9" x14ac:dyDescent="0.3">
      <c r="A131" s="102"/>
      <c r="B131" s="102"/>
      <c r="C131" s="102"/>
      <c r="D131" s="108"/>
      <c r="E131" s="103"/>
      <c r="F131" s="103"/>
      <c r="G131" s="103"/>
      <c r="H131" s="42"/>
      <c r="I131" s="42"/>
    </row>
    <row r="132" spans="1:9" x14ac:dyDescent="0.3">
      <c r="A132" s="84"/>
      <c r="B132" s="84"/>
      <c r="C132" s="84"/>
      <c r="D132" s="44" t="s">
        <v>178</v>
      </c>
      <c r="E132" s="84"/>
      <c r="F132" s="84"/>
      <c r="G132" s="84"/>
      <c r="H132" s="42"/>
      <c r="I132" s="42"/>
    </row>
    <row r="133" spans="1:9" ht="55.2" x14ac:dyDescent="0.3">
      <c r="A133" s="84"/>
      <c r="B133" s="84"/>
      <c r="C133" s="84"/>
      <c r="D133" s="31" t="s">
        <v>423</v>
      </c>
      <c r="E133" s="84"/>
      <c r="F133" s="84"/>
      <c r="G133" s="84"/>
      <c r="H133" s="42"/>
      <c r="I133" s="42"/>
    </row>
    <row r="134" spans="1:9" x14ac:dyDescent="0.3">
      <c r="A134" s="103"/>
      <c r="B134" s="103"/>
      <c r="C134" s="103"/>
      <c r="D134" s="31" t="s">
        <v>271</v>
      </c>
      <c r="E134" s="103"/>
      <c r="F134" s="103"/>
      <c r="G134" s="103"/>
      <c r="H134" s="42"/>
      <c r="I134" s="42"/>
    </row>
    <row r="135" spans="1:9" x14ac:dyDescent="0.3">
      <c r="A135" s="103"/>
      <c r="B135" s="103"/>
      <c r="C135" s="103"/>
      <c r="D135" s="31" t="s">
        <v>424</v>
      </c>
      <c r="E135" s="103"/>
      <c r="F135" s="103"/>
      <c r="G135" s="103"/>
      <c r="H135" s="42"/>
      <c r="I135" s="42"/>
    </row>
    <row r="136" spans="1:9" x14ac:dyDescent="0.3">
      <c r="A136" s="120"/>
      <c r="B136" s="120"/>
      <c r="C136" s="120"/>
      <c r="D136" s="31"/>
      <c r="E136" s="120"/>
      <c r="F136" s="120"/>
      <c r="G136" s="120"/>
      <c r="H136" s="42"/>
      <c r="I136" s="42"/>
    </row>
    <row r="137" spans="1:9" x14ac:dyDescent="0.3">
      <c r="A137" s="91"/>
      <c r="B137" s="91"/>
      <c r="C137" s="91"/>
      <c r="D137" s="44" t="s">
        <v>180</v>
      </c>
      <c r="E137" s="91"/>
      <c r="F137" s="91"/>
      <c r="G137" s="91"/>
      <c r="H137" s="42"/>
      <c r="I137" s="42"/>
    </row>
    <row r="138" spans="1:9" ht="55.2" x14ac:dyDescent="0.3">
      <c r="A138" s="91"/>
      <c r="B138" s="91"/>
      <c r="C138" s="91"/>
      <c r="D138" s="31" t="s">
        <v>425</v>
      </c>
      <c r="E138" s="91"/>
      <c r="F138" s="91"/>
      <c r="G138" s="91"/>
      <c r="H138" s="42"/>
      <c r="I138" s="42"/>
    </row>
    <row r="139" spans="1:9" x14ac:dyDescent="0.3">
      <c r="A139" s="103"/>
      <c r="B139" s="103"/>
      <c r="C139" s="103"/>
      <c r="D139" s="31" t="s">
        <v>272</v>
      </c>
      <c r="E139" s="103"/>
      <c r="F139" s="103"/>
      <c r="G139" s="103"/>
      <c r="H139" s="42"/>
      <c r="I139" s="42"/>
    </row>
    <row r="140" spans="1:9" x14ac:dyDescent="0.3">
      <c r="A140" s="103"/>
      <c r="B140" s="103"/>
      <c r="C140" s="103"/>
      <c r="D140" s="31" t="s">
        <v>426</v>
      </c>
      <c r="E140" s="103"/>
      <c r="F140" s="103"/>
      <c r="G140" s="103"/>
      <c r="H140" s="42"/>
      <c r="I140" s="42"/>
    </row>
    <row r="141" spans="1:9" x14ac:dyDescent="0.3">
      <c r="A141" s="120"/>
      <c r="B141" s="120"/>
      <c r="C141" s="120"/>
      <c r="D141" s="31"/>
      <c r="E141" s="120"/>
      <c r="F141" s="120"/>
      <c r="G141" s="120"/>
      <c r="H141" s="42"/>
      <c r="I141" s="42"/>
    </row>
    <row r="142" spans="1:9" s="21" customFormat="1" x14ac:dyDescent="0.3">
      <c r="A142" s="88"/>
      <c r="B142" s="88"/>
      <c r="C142" s="88"/>
      <c r="D142" s="12" t="s">
        <v>182</v>
      </c>
      <c r="E142" s="88"/>
      <c r="F142" s="88"/>
      <c r="G142" s="88"/>
      <c r="H142" s="14"/>
      <c r="I142" s="14"/>
    </row>
    <row r="143" spans="1:9" ht="41.4" x14ac:dyDescent="0.3">
      <c r="A143" s="91"/>
      <c r="B143" s="91"/>
      <c r="C143" s="91"/>
      <c r="D143" s="31" t="s">
        <v>427</v>
      </c>
      <c r="E143" s="91"/>
      <c r="F143" s="91"/>
      <c r="G143" s="91"/>
      <c r="H143" s="42"/>
      <c r="I143" s="42"/>
    </row>
    <row r="144" spans="1:9" x14ac:dyDescent="0.3">
      <c r="A144" s="105"/>
      <c r="B144" s="105"/>
      <c r="C144" s="105"/>
      <c r="D144" s="31" t="s">
        <v>273</v>
      </c>
      <c r="E144" s="105"/>
      <c r="F144" s="105"/>
      <c r="G144" s="105"/>
      <c r="H144" s="42"/>
      <c r="I144" s="42"/>
    </row>
    <row r="145" spans="1:9" x14ac:dyDescent="0.3">
      <c r="A145" s="105"/>
      <c r="B145" s="105"/>
      <c r="C145" s="105"/>
      <c r="D145" s="31" t="s">
        <v>428</v>
      </c>
      <c r="E145" s="105"/>
      <c r="F145" s="105"/>
      <c r="G145" s="105"/>
      <c r="H145" s="42"/>
      <c r="I145" s="42"/>
    </row>
    <row r="146" spans="1:9" x14ac:dyDescent="0.3">
      <c r="A146" s="120"/>
      <c r="B146" s="120"/>
      <c r="C146" s="120"/>
      <c r="D146" s="31"/>
      <c r="E146" s="120"/>
      <c r="F146" s="120"/>
      <c r="G146" s="120"/>
      <c r="H146" s="42"/>
      <c r="I146" s="42"/>
    </row>
    <row r="147" spans="1:9" x14ac:dyDescent="0.3">
      <c r="A147" s="91"/>
      <c r="B147" s="91"/>
      <c r="C147" s="91"/>
      <c r="D147" s="44" t="s">
        <v>186</v>
      </c>
      <c r="E147" s="91"/>
      <c r="F147" s="91"/>
      <c r="G147" s="91"/>
      <c r="H147" s="42"/>
      <c r="I147" s="42"/>
    </row>
    <row r="148" spans="1:9" ht="27.6" x14ac:dyDescent="0.3">
      <c r="A148" s="84"/>
      <c r="B148" s="84"/>
      <c r="C148" s="84"/>
      <c r="D148" s="31" t="s">
        <v>429</v>
      </c>
      <c r="E148" s="84"/>
      <c r="F148" s="84"/>
      <c r="G148" s="84"/>
      <c r="H148" s="42"/>
      <c r="I148" s="42"/>
    </row>
    <row r="149" spans="1:9" x14ac:dyDescent="0.3">
      <c r="A149" s="102"/>
      <c r="B149" s="102"/>
      <c r="C149" s="102"/>
      <c r="D149" s="31" t="s">
        <v>274</v>
      </c>
      <c r="E149" s="103"/>
      <c r="F149" s="103"/>
      <c r="G149" s="103"/>
      <c r="H149" s="42"/>
      <c r="I149" s="42"/>
    </row>
    <row r="150" spans="1:9" s="55" customFormat="1" x14ac:dyDescent="0.3">
      <c r="A150" s="10"/>
      <c r="B150" s="10"/>
      <c r="C150" s="10"/>
      <c r="D150" s="31" t="s">
        <v>430</v>
      </c>
      <c r="E150" s="3"/>
      <c r="F150" s="3"/>
      <c r="G150" s="3"/>
      <c r="H150" s="42"/>
      <c r="I150" s="42"/>
    </row>
    <row r="151" spans="1:9" s="55" customFormat="1" x14ac:dyDescent="0.3">
      <c r="A151" s="10"/>
      <c r="B151" s="10"/>
      <c r="C151" s="10"/>
      <c r="D151" s="107"/>
      <c r="E151" s="3"/>
      <c r="F151" s="3"/>
      <c r="G151" s="3"/>
      <c r="H151" s="42"/>
      <c r="I151" s="42"/>
    </row>
    <row r="152" spans="1:9" s="55" customFormat="1" x14ac:dyDescent="0.3">
      <c r="A152" s="10"/>
      <c r="B152" s="10"/>
      <c r="C152" s="10"/>
      <c r="D152" s="107" t="s">
        <v>275</v>
      </c>
      <c r="E152" s="3"/>
      <c r="F152" s="3"/>
      <c r="G152" s="3"/>
      <c r="H152" s="42"/>
      <c r="I152" s="42"/>
    </row>
    <row r="153" spans="1:9" s="55" customFormat="1" x14ac:dyDescent="0.3">
      <c r="A153" s="10"/>
      <c r="B153" s="10"/>
      <c r="C153" s="10"/>
      <c r="D153" s="107" t="s">
        <v>431</v>
      </c>
      <c r="E153" s="3"/>
      <c r="F153" s="3"/>
      <c r="G153" s="3"/>
      <c r="H153" s="42"/>
      <c r="I153" s="42"/>
    </row>
    <row r="154" spans="1:9" s="55" customFormat="1" x14ac:dyDescent="0.3">
      <c r="A154" s="10"/>
      <c r="B154" s="10"/>
      <c r="C154" s="10"/>
      <c r="D154" s="107" t="s">
        <v>276</v>
      </c>
      <c r="E154" s="3"/>
      <c r="F154" s="3"/>
      <c r="G154" s="3"/>
      <c r="H154" s="42"/>
      <c r="I154" s="42"/>
    </row>
    <row r="155" spans="1:9" s="55" customFormat="1" x14ac:dyDescent="0.3">
      <c r="A155" s="10"/>
      <c r="B155" s="10"/>
      <c r="C155" s="10"/>
      <c r="D155" s="107" t="s">
        <v>432</v>
      </c>
      <c r="E155" s="3"/>
      <c r="F155" s="3"/>
      <c r="G155" s="3"/>
      <c r="H155" s="42"/>
      <c r="I155" s="42"/>
    </row>
    <row r="156" spans="1:9" s="55" customFormat="1" x14ac:dyDescent="0.3">
      <c r="A156" s="10"/>
      <c r="B156" s="10"/>
      <c r="C156" s="10"/>
      <c r="D156" s="107" t="s">
        <v>277</v>
      </c>
      <c r="E156" s="3"/>
      <c r="F156" s="3"/>
      <c r="G156" s="3"/>
      <c r="H156" s="42"/>
      <c r="I156" s="42"/>
    </row>
    <row r="157" spans="1:9" s="55" customFormat="1" x14ac:dyDescent="0.3">
      <c r="A157" s="10"/>
      <c r="B157" s="10"/>
      <c r="C157" s="10"/>
      <c r="D157" s="107" t="s">
        <v>433</v>
      </c>
      <c r="E157" s="3"/>
      <c r="F157" s="3"/>
      <c r="G157" s="3"/>
      <c r="H157" s="42"/>
      <c r="I157" s="42"/>
    </row>
    <row r="158" spans="1:9" s="55" customFormat="1" x14ac:dyDescent="0.3">
      <c r="A158" s="10"/>
      <c r="B158" s="10"/>
      <c r="C158" s="10"/>
      <c r="D158" s="107" t="s">
        <v>278</v>
      </c>
      <c r="E158" s="3"/>
      <c r="F158" s="3"/>
      <c r="G158" s="3"/>
      <c r="H158" s="42"/>
      <c r="I158" s="42"/>
    </row>
    <row r="159" spans="1:9" s="55" customFormat="1" x14ac:dyDescent="0.3">
      <c r="A159" s="10"/>
      <c r="B159" s="10"/>
      <c r="C159" s="10"/>
      <c r="D159" s="107" t="s">
        <v>434</v>
      </c>
      <c r="E159" s="3"/>
      <c r="F159" s="3"/>
      <c r="G159" s="3"/>
      <c r="H159" s="42"/>
      <c r="I159" s="42"/>
    </row>
    <row r="160" spans="1:9" ht="18.75" customHeight="1" x14ac:dyDescent="0.3">
      <c r="A160" s="102"/>
      <c r="B160" s="102"/>
      <c r="C160" s="102"/>
      <c r="D160" s="109"/>
      <c r="E160" s="103"/>
      <c r="F160" s="103"/>
      <c r="G160" s="103"/>
      <c r="H160" s="42"/>
      <c r="I160" s="42"/>
    </row>
    <row r="161" spans="1:9" s="15" customFormat="1" ht="27.6" x14ac:dyDescent="0.3">
      <c r="A161" s="43" t="s">
        <v>14</v>
      </c>
      <c r="B161" s="43" t="s">
        <v>45</v>
      </c>
      <c r="C161" s="43" t="s">
        <v>262</v>
      </c>
      <c r="D161" s="46" t="s">
        <v>263</v>
      </c>
      <c r="E161" s="43" t="s">
        <v>5</v>
      </c>
      <c r="F161" s="45">
        <v>13.69</v>
      </c>
      <c r="G161" s="43"/>
      <c r="H161" s="47"/>
      <c r="I161" s="47"/>
    </row>
    <row r="162" spans="1:9" s="21" customFormat="1" ht="13.5" customHeight="1" x14ac:dyDescent="0.3">
      <c r="A162" s="88"/>
      <c r="B162" s="88"/>
      <c r="C162" s="88"/>
      <c r="D162" s="89"/>
      <c r="E162" s="88"/>
      <c r="F162" s="20"/>
      <c r="G162" s="88"/>
      <c r="H162" s="10"/>
      <c r="I162" s="14"/>
    </row>
    <row r="163" spans="1:9" ht="13.5" customHeight="1" x14ac:dyDescent="0.3">
      <c r="A163" s="102"/>
      <c r="B163" s="102"/>
      <c r="C163" s="102"/>
      <c r="D163" s="89" t="s">
        <v>279</v>
      </c>
      <c r="E163" s="103"/>
      <c r="F163" s="103"/>
      <c r="G163" s="103"/>
      <c r="H163" s="42"/>
      <c r="I163" s="42"/>
    </row>
    <row r="164" spans="1:9" ht="13.5" customHeight="1" x14ac:dyDescent="0.3">
      <c r="A164" s="102"/>
      <c r="B164" s="102"/>
      <c r="C164" s="102"/>
      <c r="D164" s="89" t="s">
        <v>280</v>
      </c>
      <c r="E164" s="103"/>
      <c r="F164" s="103"/>
      <c r="G164" s="103"/>
      <c r="H164" s="42"/>
      <c r="I164" s="42"/>
    </row>
    <row r="165" spans="1:9" ht="13.5" customHeight="1" x14ac:dyDescent="0.3">
      <c r="A165" s="106"/>
      <c r="B165" s="106"/>
      <c r="C165" s="106"/>
      <c r="D165" s="89" t="s">
        <v>281</v>
      </c>
      <c r="E165" s="105"/>
      <c r="F165" s="105"/>
      <c r="G165" s="105"/>
      <c r="H165" s="42"/>
      <c r="I165" s="42"/>
    </row>
    <row r="166" spans="1:9" ht="13.5" customHeight="1" x14ac:dyDescent="0.3">
      <c r="A166" s="106"/>
      <c r="B166" s="106"/>
      <c r="C166" s="106"/>
      <c r="D166" s="89" t="s">
        <v>282</v>
      </c>
      <c r="E166" s="105"/>
      <c r="F166" s="105"/>
      <c r="G166" s="105"/>
      <c r="H166" s="42"/>
      <c r="I166" s="42"/>
    </row>
    <row r="167" spans="1:9" ht="13.5" customHeight="1" x14ac:dyDescent="0.3">
      <c r="A167" s="106"/>
      <c r="B167" s="106"/>
      <c r="C167" s="106"/>
      <c r="D167" s="89" t="s">
        <v>283</v>
      </c>
      <c r="E167" s="105"/>
      <c r="F167" s="105"/>
      <c r="G167" s="105"/>
      <c r="H167" s="42"/>
      <c r="I167" s="42"/>
    </row>
    <row r="168" spans="1:9" ht="13.5" customHeight="1" x14ac:dyDescent="0.3">
      <c r="A168" s="106"/>
      <c r="B168" s="106"/>
      <c r="C168" s="106"/>
      <c r="D168" s="89" t="s">
        <v>284</v>
      </c>
      <c r="E168" s="105"/>
      <c r="F168" s="105"/>
      <c r="G168" s="105"/>
      <c r="H168" s="42"/>
      <c r="I168" s="42"/>
    </row>
    <row r="169" spans="1:9" ht="13.5" customHeight="1" x14ac:dyDescent="0.3">
      <c r="A169" s="102"/>
      <c r="B169" s="102"/>
      <c r="C169" s="102"/>
      <c r="D169" s="107" t="s">
        <v>285</v>
      </c>
      <c r="E169" s="103"/>
      <c r="F169" s="103"/>
      <c r="G169" s="103"/>
      <c r="H169" s="42"/>
      <c r="I169" s="42"/>
    </row>
    <row r="170" spans="1:9" ht="13.5" customHeight="1" x14ac:dyDescent="0.3">
      <c r="A170" s="106"/>
      <c r="B170" s="106"/>
      <c r="C170" s="106"/>
      <c r="D170" s="107"/>
      <c r="E170" s="105"/>
      <c r="F170" s="105"/>
      <c r="G170" s="105"/>
      <c r="H170" s="42"/>
      <c r="I170" s="42"/>
    </row>
    <row r="171" spans="1:9" ht="13.5" customHeight="1" x14ac:dyDescent="0.3">
      <c r="A171" s="106"/>
      <c r="B171" s="106"/>
      <c r="C171" s="106"/>
      <c r="D171" s="89" t="s">
        <v>286</v>
      </c>
      <c r="E171" s="105"/>
      <c r="F171" s="105"/>
      <c r="G171" s="105"/>
      <c r="H171" s="42"/>
      <c r="I171" s="42"/>
    </row>
    <row r="172" spans="1:9" ht="13.5" customHeight="1" x14ac:dyDescent="0.3">
      <c r="A172" s="106"/>
      <c r="B172" s="106"/>
      <c r="C172" s="106"/>
      <c r="D172" s="89" t="s">
        <v>287</v>
      </c>
      <c r="E172" s="105"/>
      <c r="F172" s="105"/>
      <c r="G172" s="105"/>
      <c r="H172" s="42"/>
      <c r="I172" s="42"/>
    </row>
    <row r="173" spans="1:9" ht="13.5" customHeight="1" x14ac:dyDescent="0.3">
      <c r="A173" s="106"/>
      <c r="B173" s="106"/>
      <c r="C173" s="106"/>
      <c r="D173" s="89" t="s">
        <v>288</v>
      </c>
      <c r="E173" s="105"/>
      <c r="F173" s="105"/>
      <c r="G173" s="105"/>
      <c r="H173" s="42"/>
      <c r="I173" s="42"/>
    </row>
    <row r="174" spans="1:9" ht="13.5" customHeight="1" x14ac:dyDescent="0.3">
      <c r="A174" s="106"/>
      <c r="B174" s="106"/>
      <c r="C174" s="106"/>
      <c r="D174" s="89" t="s">
        <v>289</v>
      </c>
      <c r="E174" s="105"/>
      <c r="F174" s="105"/>
      <c r="G174" s="105"/>
      <c r="H174" s="42"/>
      <c r="I174" s="42"/>
    </row>
    <row r="175" spans="1:9" ht="13.5" customHeight="1" x14ac:dyDescent="0.3">
      <c r="A175" s="106"/>
      <c r="B175" s="106"/>
      <c r="C175" s="106"/>
      <c r="D175" s="89" t="s">
        <v>290</v>
      </c>
      <c r="E175" s="105"/>
      <c r="F175" s="105"/>
      <c r="G175" s="105"/>
      <c r="H175" s="42"/>
      <c r="I175" s="42"/>
    </row>
    <row r="176" spans="1:9" ht="13.5" customHeight="1" x14ac:dyDescent="0.3">
      <c r="A176" s="106"/>
      <c r="B176" s="106"/>
      <c r="C176" s="106"/>
      <c r="D176" s="89" t="s">
        <v>291</v>
      </c>
      <c r="E176" s="105"/>
      <c r="F176" s="105"/>
      <c r="G176" s="105"/>
      <c r="H176" s="42"/>
      <c r="I176" s="42"/>
    </row>
    <row r="177" spans="1:9" ht="13.5" customHeight="1" x14ac:dyDescent="0.3">
      <c r="A177" s="106"/>
      <c r="B177" s="106"/>
      <c r="C177" s="106"/>
      <c r="D177" s="107" t="s">
        <v>292</v>
      </c>
      <c r="E177" s="105"/>
      <c r="F177" s="105"/>
      <c r="G177" s="105"/>
      <c r="H177" s="42"/>
      <c r="I177" s="42"/>
    </row>
    <row r="178" spans="1:9" s="55" customFormat="1" ht="13.5" customHeight="1" x14ac:dyDescent="0.3">
      <c r="A178" s="10"/>
      <c r="B178" s="10"/>
      <c r="C178" s="10"/>
      <c r="D178" s="107"/>
      <c r="E178" s="3"/>
      <c r="F178" s="3"/>
      <c r="G178" s="3"/>
      <c r="H178" s="42"/>
      <c r="I178" s="42"/>
    </row>
    <row r="179" spans="1:9" ht="13.5" customHeight="1" x14ac:dyDescent="0.3">
      <c r="A179" s="106"/>
      <c r="B179" s="106"/>
      <c r="C179" s="106"/>
      <c r="D179" s="89" t="s">
        <v>293</v>
      </c>
      <c r="E179" s="105"/>
      <c r="F179" s="105"/>
      <c r="G179" s="105"/>
      <c r="H179" s="42"/>
      <c r="I179" s="42"/>
    </row>
    <row r="180" spans="1:9" ht="13.5" customHeight="1" x14ac:dyDescent="0.3">
      <c r="A180" s="106"/>
      <c r="B180" s="106"/>
      <c r="C180" s="106"/>
      <c r="D180" s="89" t="s">
        <v>294</v>
      </c>
      <c r="E180" s="105"/>
      <c r="F180" s="105"/>
      <c r="G180" s="105"/>
      <c r="H180" s="42"/>
      <c r="I180" s="42"/>
    </row>
    <row r="181" spans="1:9" ht="13.5" customHeight="1" x14ac:dyDescent="0.3">
      <c r="A181" s="106"/>
      <c r="B181" s="106"/>
      <c r="C181" s="106"/>
      <c r="D181" s="89" t="s">
        <v>295</v>
      </c>
      <c r="E181" s="105"/>
      <c r="F181" s="105"/>
      <c r="G181" s="105"/>
      <c r="H181" s="42"/>
      <c r="I181" s="42"/>
    </row>
    <row r="182" spans="1:9" ht="13.5" customHeight="1" x14ac:dyDescent="0.3">
      <c r="A182" s="106"/>
      <c r="B182" s="106"/>
      <c r="C182" s="106"/>
      <c r="D182" s="89" t="s">
        <v>296</v>
      </c>
      <c r="E182" s="105"/>
      <c r="F182" s="105"/>
      <c r="G182" s="105"/>
      <c r="H182" s="42"/>
      <c r="I182" s="42"/>
    </row>
    <row r="183" spans="1:9" ht="13.5" customHeight="1" x14ac:dyDescent="0.3">
      <c r="A183" s="106"/>
      <c r="B183" s="106"/>
      <c r="C183" s="106"/>
      <c r="D183" s="89" t="s">
        <v>280</v>
      </c>
      <c r="E183" s="105"/>
      <c r="F183" s="105"/>
      <c r="G183" s="105"/>
      <c r="H183" s="42"/>
      <c r="I183" s="42"/>
    </row>
    <row r="184" spans="1:9" ht="13.5" customHeight="1" x14ac:dyDescent="0.3">
      <c r="A184" s="106"/>
      <c r="B184" s="106"/>
      <c r="C184" s="106"/>
      <c r="D184" s="107" t="s">
        <v>297</v>
      </c>
      <c r="E184" s="105"/>
      <c r="F184" s="105"/>
      <c r="G184" s="105"/>
      <c r="H184" s="42"/>
      <c r="I184" s="42"/>
    </row>
    <row r="185" spans="1:9" ht="13.5" customHeight="1" x14ac:dyDescent="0.3">
      <c r="A185" s="106"/>
      <c r="B185" s="106"/>
      <c r="C185" s="106"/>
      <c r="D185" s="107"/>
      <c r="E185" s="105"/>
      <c r="F185" s="105"/>
      <c r="G185" s="105"/>
      <c r="H185" s="42"/>
      <c r="I185" s="42"/>
    </row>
    <row r="186" spans="1:9" s="55" customFormat="1" ht="13.5" customHeight="1" x14ac:dyDescent="0.3">
      <c r="A186" s="10"/>
      <c r="B186" s="10"/>
      <c r="C186" s="10"/>
      <c r="D186" s="107"/>
      <c r="E186" s="3"/>
      <c r="F186" s="3"/>
      <c r="G186" s="3"/>
      <c r="H186" s="42"/>
      <c r="I186" s="42"/>
    </row>
    <row r="187" spans="1:9" ht="13.5" customHeight="1" x14ac:dyDescent="0.3">
      <c r="A187" s="106"/>
      <c r="B187" s="106"/>
      <c r="C187" s="106"/>
      <c r="D187" s="89" t="s">
        <v>298</v>
      </c>
      <c r="E187" s="105"/>
      <c r="F187" s="105"/>
      <c r="G187" s="105"/>
      <c r="H187" s="42"/>
      <c r="I187" s="42"/>
    </row>
    <row r="188" spans="1:9" ht="13.5" customHeight="1" x14ac:dyDescent="0.3">
      <c r="A188" s="106"/>
      <c r="B188" s="106"/>
      <c r="C188" s="106"/>
      <c r="D188" s="89" t="s">
        <v>299</v>
      </c>
      <c r="E188" s="105"/>
      <c r="F188" s="105"/>
      <c r="G188" s="105"/>
      <c r="H188" s="42"/>
      <c r="I188" s="42"/>
    </row>
    <row r="189" spans="1:9" ht="13.5" customHeight="1" x14ac:dyDescent="0.3">
      <c r="A189" s="106"/>
      <c r="B189" s="106"/>
      <c r="C189" s="106"/>
      <c r="D189" s="89" t="s">
        <v>300</v>
      </c>
      <c r="E189" s="105"/>
      <c r="F189" s="105"/>
      <c r="G189" s="105"/>
      <c r="H189" s="42"/>
      <c r="I189" s="42"/>
    </row>
    <row r="190" spans="1:9" ht="13.5" customHeight="1" x14ac:dyDescent="0.3">
      <c r="A190" s="106"/>
      <c r="B190" s="106"/>
      <c r="C190" s="106"/>
      <c r="D190" s="89" t="s">
        <v>296</v>
      </c>
      <c r="E190" s="105"/>
      <c r="F190" s="105"/>
      <c r="G190" s="105"/>
      <c r="H190" s="42"/>
      <c r="I190" s="42"/>
    </row>
    <row r="191" spans="1:9" ht="13.5" customHeight="1" x14ac:dyDescent="0.3">
      <c r="A191" s="106"/>
      <c r="B191" s="106"/>
      <c r="C191" s="106"/>
      <c r="D191" s="107" t="s">
        <v>301</v>
      </c>
      <c r="E191" s="105"/>
      <c r="F191" s="105"/>
      <c r="G191" s="105"/>
      <c r="H191" s="42"/>
      <c r="I191" s="42"/>
    </row>
    <row r="192" spans="1:9" ht="13.5" customHeight="1" x14ac:dyDescent="0.3">
      <c r="A192" s="106"/>
      <c r="B192" s="106"/>
      <c r="C192" s="106"/>
      <c r="D192" s="107"/>
      <c r="E192" s="105"/>
      <c r="F192" s="105"/>
      <c r="G192" s="105"/>
      <c r="H192" s="42"/>
      <c r="I192" s="42"/>
    </row>
    <row r="193" spans="1:9" s="15" customFormat="1" ht="41.4" x14ac:dyDescent="0.3">
      <c r="A193" s="43" t="s">
        <v>302</v>
      </c>
      <c r="B193" s="43" t="s">
        <v>45</v>
      </c>
      <c r="C193" s="43" t="s">
        <v>303</v>
      </c>
      <c r="D193" s="46" t="s">
        <v>304</v>
      </c>
      <c r="E193" s="43" t="s">
        <v>5</v>
      </c>
      <c r="F193" s="45">
        <v>0.34</v>
      </c>
      <c r="G193" s="43"/>
      <c r="H193" s="47"/>
      <c r="I193" s="47"/>
    </row>
    <row r="194" spans="1:9" s="21" customFormat="1" ht="13.5" customHeight="1" x14ac:dyDescent="0.3">
      <c r="A194" s="88"/>
      <c r="B194" s="88"/>
      <c r="C194" s="88"/>
      <c r="D194" s="89"/>
      <c r="E194" s="88"/>
      <c r="F194" s="20"/>
      <c r="G194" s="88"/>
      <c r="H194" s="10"/>
      <c r="I194" s="14"/>
    </row>
    <row r="195" spans="1:9" ht="13.5" customHeight="1" x14ac:dyDescent="0.3">
      <c r="A195" s="106"/>
      <c r="B195" s="106"/>
      <c r="C195" s="106"/>
      <c r="D195" s="107" t="s">
        <v>309</v>
      </c>
      <c r="E195" s="105"/>
      <c r="F195" s="105"/>
      <c r="G195" s="105"/>
      <c r="H195" s="42"/>
      <c r="I195" s="42"/>
    </row>
    <row r="196" spans="1:9" ht="27.6" x14ac:dyDescent="0.3">
      <c r="A196" s="106"/>
      <c r="B196" s="106"/>
      <c r="C196" s="106"/>
      <c r="D196" s="107" t="s">
        <v>422</v>
      </c>
      <c r="E196" s="105"/>
      <c r="F196" s="105"/>
      <c r="G196" s="105"/>
      <c r="H196" s="42"/>
      <c r="I196" s="42"/>
    </row>
    <row r="197" spans="1:9" s="55" customFormat="1" ht="13.5" customHeight="1" x14ac:dyDescent="0.3">
      <c r="A197" s="10"/>
      <c r="B197" s="10"/>
      <c r="C197" s="10"/>
      <c r="D197" s="107"/>
      <c r="E197" s="3"/>
      <c r="F197" s="3"/>
      <c r="G197" s="3"/>
      <c r="H197" s="42"/>
      <c r="I197" s="42"/>
    </row>
    <row r="198" spans="1:9" s="15" customFormat="1" ht="41.4" x14ac:dyDescent="0.3">
      <c r="A198" s="43" t="s">
        <v>305</v>
      </c>
      <c r="B198" s="43" t="s">
        <v>45</v>
      </c>
      <c r="C198" s="43" t="s">
        <v>306</v>
      </c>
      <c r="D198" s="46" t="s">
        <v>307</v>
      </c>
      <c r="E198" s="43" t="s">
        <v>5</v>
      </c>
      <c r="F198" s="45">
        <v>1.82</v>
      </c>
      <c r="G198" s="43"/>
      <c r="H198" s="47"/>
      <c r="I198" s="47"/>
    </row>
    <row r="199" spans="1:9" s="21" customFormat="1" ht="13.5" customHeight="1" x14ac:dyDescent="0.3">
      <c r="A199" s="88"/>
      <c r="B199" s="88"/>
      <c r="C199" s="88"/>
      <c r="D199" s="89"/>
      <c r="E199" s="88"/>
      <c r="F199" s="20"/>
      <c r="G199" s="88"/>
      <c r="H199" s="10"/>
      <c r="I199" s="14"/>
    </row>
    <row r="200" spans="1:9" ht="13.5" customHeight="1" x14ac:dyDescent="0.3">
      <c r="A200" s="106"/>
      <c r="B200" s="106"/>
      <c r="C200" s="106"/>
      <c r="D200" s="89" t="s">
        <v>308</v>
      </c>
      <c r="E200" s="105"/>
      <c r="F200" s="105"/>
      <c r="G200" s="105"/>
      <c r="H200" s="42"/>
      <c r="I200" s="42"/>
    </row>
    <row r="201" spans="1:9" ht="27.6" x14ac:dyDescent="0.3">
      <c r="A201" s="106"/>
      <c r="B201" s="106"/>
      <c r="C201" s="106"/>
      <c r="D201" s="89" t="s">
        <v>310</v>
      </c>
      <c r="E201" s="105"/>
      <c r="F201" s="105"/>
      <c r="G201" s="105"/>
      <c r="H201" s="42"/>
      <c r="I201" s="42"/>
    </row>
    <row r="202" spans="1:9" ht="27.6" x14ac:dyDescent="0.3">
      <c r="A202" s="106"/>
      <c r="B202" s="106"/>
      <c r="C202" s="106"/>
      <c r="D202" s="107" t="s">
        <v>311</v>
      </c>
      <c r="E202" s="105"/>
      <c r="F202" s="105"/>
      <c r="G202" s="105"/>
      <c r="H202" s="42"/>
      <c r="I202" s="42"/>
    </row>
    <row r="203" spans="1:9" ht="13.5" customHeight="1" x14ac:dyDescent="0.3">
      <c r="A203" s="106"/>
      <c r="B203" s="106"/>
      <c r="C203" s="106"/>
      <c r="D203" s="107" t="s">
        <v>312</v>
      </c>
      <c r="E203" s="105"/>
      <c r="F203" s="105"/>
      <c r="G203" s="105"/>
      <c r="H203" s="42"/>
      <c r="I203" s="42"/>
    </row>
    <row r="204" spans="1:9" ht="13.5" customHeight="1" x14ac:dyDescent="0.3">
      <c r="A204" s="106"/>
      <c r="B204" s="106"/>
      <c r="C204" s="106"/>
      <c r="D204" s="107"/>
      <c r="E204" s="105"/>
      <c r="F204" s="105"/>
      <c r="G204" s="105"/>
      <c r="H204" s="42"/>
      <c r="I204" s="42"/>
    </row>
    <row r="205" spans="1:9" s="55" customFormat="1" x14ac:dyDescent="0.3">
      <c r="A205" s="35">
        <v>4</v>
      </c>
      <c r="B205" s="35"/>
      <c r="C205" s="35"/>
      <c r="D205" s="39" t="s">
        <v>172</v>
      </c>
      <c r="E205" s="39"/>
      <c r="F205" s="39"/>
      <c r="G205" s="39"/>
      <c r="H205" s="56"/>
      <c r="I205" s="56"/>
    </row>
    <row r="206" spans="1:9" s="15" customFormat="1" ht="55.2" x14ac:dyDescent="0.3">
      <c r="A206" s="43" t="s">
        <v>15</v>
      </c>
      <c r="B206" s="43" t="s">
        <v>45</v>
      </c>
      <c r="C206" s="43" t="s">
        <v>313</v>
      </c>
      <c r="D206" s="46" t="s">
        <v>314</v>
      </c>
      <c r="E206" s="43" t="s">
        <v>6</v>
      </c>
      <c r="F206" s="45">
        <v>121.34</v>
      </c>
      <c r="G206" s="43"/>
      <c r="H206" s="47"/>
      <c r="I206" s="47"/>
    </row>
    <row r="207" spans="1:9" s="21" customFormat="1" x14ac:dyDescent="0.3">
      <c r="A207" s="88"/>
      <c r="B207" s="88"/>
      <c r="C207" s="88"/>
      <c r="D207" s="89"/>
      <c r="E207" s="88"/>
      <c r="F207" s="26"/>
      <c r="G207" s="88"/>
      <c r="H207" s="14"/>
      <c r="I207" s="14"/>
    </row>
    <row r="208" spans="1:9" x14ac:dyDescent="0.3">
      <c r="A208" s="105"/>
      <c r="B208" s="105"/>
      <c r="C208" s="105"/>
      <c r="D208" s="44" t="s">
        <v>178</v>
      </c>
      <c r="E208" s="105"/>
      <c r="F208" s="105"/>
      <c r="G208" s="105"/>
      <c r="H208" s="42"/>
      <c r="I208" s="42"/>
    </row>
    <row r="209" spans="1:9" ht="55.2" x14ac:dyDescent="0.3">
      <c r="A209" s="105"/>
      <c r="B209" s="105"/>
      <c r="C209" s="105"/>
      <c r="D209" s="31" t="s">
        <v>179</v>
      </c>
      <c r="E209" s="105"/>
      <c r="F209" s="105"/>
      <c r="G209" s="105"/>
      <c r="H209" s="42"/>
      <c r="I209" s="42"/>
    </row>
    <row r="210" spans="1:9" x14ac:dyDescent="0.3">
      <c r="A210" s="105"/>
      <c r="B210" s="105"/>
      <c r="C210" s="105"/>
      <c r="D210" s="44" t="s">
        <v>180</v>
      </c>
      <c r="E210" s="105"/>
      <c r="F210" s="105"/>
      <c r="G210" s="105"/>
      <c r="H210" s="42"/>
      <c r="I210" s="42"/>
    </row>
    <row r="211" spans="1:9" ht="55.2" x14ac:dyDescent="0.3">
      <c r="A211" s="105"/>
      <c r="B211" s="105"/>
      <c r="C211" s="105"/>
      <c r="D211" s="31" t="s">
        <v>181</v>
      </c>
      <c r="E211" s="105"/>
      <c r="F211" s="105"/>
      <c r="G211" s="105"/>
      <c r="H211" s="42"/>
      <c r="I211" s="42"/>
    </row>
    <row r="212" spans="1:9" x14ac:dyDescent="0.3">
      <c r="A212" s="105"/>
      <c r="B212" s="105"/>
      <c r="C212" s="105"/>
      <c r="D212" s="44" t="s">
        <v>182</v>
      </c>
      <c r="E212" s="105"/>
      <c r="F212" s="105"/>
      <c r="G212" s="105"/>
      <c r="H212" s="42"/>
      <c r="I212" s="42"/>
    </row>
    <row r="213" spans="1:9" ht="41.4" x14ac:dyDescent="0.3">
      <c r="A213" s="105"/>
      <c r="B213" s="105"/>
      <c r="C213" s="105"/>
      <c r="D213" s="31" t="s">
        <v>183</v>
      </c>
      <c r="E213" s="105"/>
      <c r="F213" s="105"/>
      <c r="G213" s="105"/>
      <c r="H213" s="42"/>
      <c r="I213" s="42"/>
    </row>
    <row r="214" spans="1:9" x14ac:dyDescent="0.3">
      <c r="A214" s="105"/>
      <c r="B214" s="105"/>
      <c r="C214" s="105"/>
      <c r="D214" s="44" t="s">
        <v>186</v>
      </c>
      <c r="E214" s="105"/>
      <c r="F214" s="105"/>
      <c r="G214" s="105"/>
      <c r="H214" s="42"/>
      <c r="I214" s="42"/>
    </row>
    <row r="215" spans="1:9" ht="41.4" x14ac:dyDescent="0.3">
      <c r="A215" s="105"/>
      <c r="B215" s="105"/>
      <c r="C215" s="105"/>
      <c r="D215" s="31" t="s">
        <v>187</v>
      </c>
      <c r="E215" s="105"/>
      <c r="F215" s="105"/>
      <c r="G215" s="105"/>
      <c r="H215" s="42"/>
      <c r="I215" s="42"/>
    </row>
    <row r="216" spans="1:9" x14ac:dyDescent="0.3">
      <c r="A216" s="105"/>
      <c r="B216" s="105"/>
      <c r="C216" s="105"/>
      <c r="D216" s="31"/>
      <c r="E216" s="105"/>
      <c r="F216" s="105"/>
      <c r="G216" s="105"/>
      <c r="H216" s="42"/>
      <c r="I216" s="42"/>
    </row>
    <row r="217" spans="1:9" ht="27.6" x14ac:dyDescent="0.3">
      <c r="A217" s="105"/>
      <c r="B217" s="105"/>
      <c r="C217" s="105"/>
      <c r="D217" s="31" t="s">
        <v>184</v>
      </c>
      <c r="E217" s="105"/>
      <c r="F217" s="105"/>
      <c r="G217" s="105"/>
      <c r="H217" s="42"/>
      <c r="I217" s="42"/>
    </row>
    <row r="218" spans="1:9" ht="27.6" x14ac:dyDescent="0.3">
      <c r="A218" s="105"/>
      <c r="B218" s="105"/>
      <c r="C218" s="105"/>
      <c r="D218" s="31" t="s">
        <v>185</v>
      </c>
      <c r="E218" s="105"/>
      <c r="F218" s="105"/>
      <c r="G218" s="105"/>
      <c r="H218" s="42"/>
      <c r="I218" s="42"/>
    </row>
    <row r="219" spans="1:9" ht="27.6" x14ac:dyDescent="0.3">
      <c r="A219" s="105"/>
      <c r="B219" s="105"/>
      <c r="C219" s="105"/>
      <c r="D219" s="31" t="s">
        <v>188</v>
      </c>
      <c r="E219" s="105"/>
      <c r="F219" s="105"/>
      <c r="G219" s="105"/>
      <c r="H219" s="42"/>
      <c r="I219" s="42"/>
    </row>
    <row r="220" spans="1:9" x14ac:dyDescent="0.3">
      <c r="A220" s="105"/>
      <c r="B220" s="105"/>
      <c r="C220" s="105"/>
      <c r="D220" s="31"/>
      <c r="E220" s="105"/>
      <c r="F220" s="105"/>
      <c r="G220" s="105"/>
      <c r="H220" s="42"/>
      <c r="I220" s="42"/>
    </row>
    <row r="221" spans="1:9" s="15" customFormat="1" ht="55.2" x14ac:dyDescent="0.3">
      <c r="A221" s="43" t="s">
        <v>16</v>
      </c>
      <c r="B221" s="43" t="s">
        <v>45</v>
      </c>
      <c r="C221" s="43" t="s">
        <v>315</v>
      </c>
      <c r="D221" s="46" t="s">
        <v>316</v>
      </c>
      <c r="E221" s="43" t="s">
        <v>6</v>
      </c>
      <c r="F221" s="45">
        <v>121.34</v>
      </c>
      <c r="G221" s="43"/>
      <c r="H221" s="47"/>
      <c r="I221" s="47"/>
    </row>
    <row r="222" spans="1:9" s="21" customFormat="1" x14ac:dyDescent="0.3">
      <c r="A222" s="88"/>
      <c r="B222" s="88"/>
      <c r="C222" s="88"/>
      <c r="D222" s="89"/>
      <c r="E222" s="88"/>
      <c r="F222" s="26"/>
      <c r="G222" s="88"/>
      <c r="H222" s="14"/>
      <c r="I222" s="14"/>
    </row>
    <row r="223" spans="1:9" x14ac:dyDescent="0.3">
      <c r="A223" s="105"/>
      <c r="B223" s="105"/>
      <c r="C223" s="105"/>
      <c r="D223" s="44" t="s">
        <v>178</v>
      </c>
      <c r="E223" s="105"/>
      <c r="F223" s="105"/>
      <c r="G223" s="105"/>
      <c r="H223" s="42"/>
      <c r="I223" s="42"/>
    </row>
    <row r="224" spans="1:9" ht="55.2" x14ac:dyDescent="0.3">
      <c r="A224" s="105"/>
      <c r="B224" s="105"/>
      <c r="C224" s="105"/>
      <c r="D224" s="31" t="s">
        <v>179</v>
      </c>
      <c r="E224" s="105"/>
      <c r="F224" s="105"/>
      <c r="G224" s="105"/>
      <c r="H224" s="42"/>
      <c r="I224" s="42"/>
    </row>
    <row r="225" spans="1:9" x14ac:dyDescent="0.3">
      <c r="A225" s="105"/>
      <c r="B225" s="105"/>
      <c r="C225" s="105"/>
      <c r="D225" s="44" t="s">
        <v>180</v>
      </c>
      <c r="E225" s="105"/>
      <c r="F225" s="105"/>
      <c r="G225" s="105"/>
      <c r="H225" s="42"/>
      <c r="I225" s="42"/>
    </row>
    <row r="226" spans="1:9" ht="55.2" x14ac:dyDescent="0.3">
      <c r="A226" s="105"/>
      <c r="B226" s="105"/>
      <c r="C226" s="105"/>
      <c r="D226" s="31" t="s">
        <v>181</v>
      </c>
      <c r="E226" s="105"/>
      <c r="F226" s="105"/>
      <c r="G226" s="105"/>
      <c r="H226" s="42"/>
      <c r="I226" s="42"/>
    </row>
    <row r="227" spans="1:9" x14ac:dyDescent="0.3">
      <c r="A227" s="105"/>
      <c r="B227" s="105"/>
      <c r="C227" s="105"/>
      <c r="D227" s="44" t="s">
        <v>182</v>
      </c>
      <c r="E227" s="105"/>
      <c r="F227" s="105"/>
      <c r="G227" s="105"/>
      <c r="H227" s="42"/>
      <c r="I227" s="42"/>
    </row>
    <row r="228" spans="1:9" ht="41.4" x14ac:dyDescent="0.3">
      <c r="A228" s="105"/>
      <c r="B228" s="105"/>
      <c r="C228" s="105"/>
      <c r="D228" s="31" t="s">
        <v>183</v>
      </c>
      <c r="E228" s="105"/>
      <c r="F228" s="105"/>
      <c r="G228" s="105"/>
      <c r="H228" s="42"/>
      <c r="I228" s="42"/>
    </row>
    <row r="229" spans="1:9" x14ac:dyDescent="0.3">
      <c r="A229" s="105"/>
      <c r="B229" s="105"/>
      <c r="C229" s="105"/>
      <c r="D229" s="44" t="s">
        <v>186</v>
      </c>
      <c r="E229" s="105"/>
      <c r="F229" s="105"/>
      <c r="G229" s="105"/>
      <c r="H229" s="42"/>
      <c r="I229" s="42"/>
    </row>
    <row r="230" spans="1:9" ht="41.4" x14ac:dyDescent="0.3">
      <c r="A230" s="105"/>
      <c r="B230" s="105"/>
      <c r="C230" s="105"/>
      <c r="D230" s="31" t="s">
        <v>187</v>
      </c>
      <c r="E230" s="105"/>
      <c r="F230" s="105"/>
      <c r="G230" s="105"/>
      <c r="H230" s="42"/>
      <c r="I230" s="42"/>
    </row>
    <row r="231" spans="1:9" x14ac:dyDescent="0.3">
      <c r="A231" s="105"/>
      <c r="B231" s="105"/>
      <c r="C231" s="105"/>
      <c r="D231" s="31"/>
      <c r="E231" s="105"/>
      <c r="F231" s="105"/>
      <c r="G231" s="105"/>
      <c r="H231" s="42"/>
      <c r="I231" s="42"/>
    </row>
    <row r="232" spans="1:9" ht="27.6" x14ac:dyDescent="0.3">
      <c r="A232" s="105"/>
      <c r="B232" s="105"/>
      <c r="C232" s="105"/>
      <c r="D232" s="31" t="s">
        <v>184</v>
      </c>
      <c r="E232" s="105"/>
      <c r="F232" s="105"/>
      <c r="G232" s="105"/>
      <c r="H232" s="42"/>
      <c r="I232" s="42"/>
    </row>
    <row r="233" spans="1:9" ht="27.6" x14ac:dyDescent="0.3">
      <c r="A233" s="105"/>
      <c r="B233" s="105"/>
      <c r="C233" s="105"/>
      <c r="D233" s="31" t="s">
        <v>185</v>
      </c>
      <c r="E233" s="105"/>
      <c r="F233" s="105"/>
      <c r="G233" s="105"/>
      <c r="H233" s="42"/>
      <c r="I233" s="42"/>
    </row>
    <row r="234" spans="1:9" ht="27.6" x14ac:dyDescent="0.3">
      <c r="A234" s="105"/>
      <c r="B234" s="105"/>
      <c r="C234" s="105"/>
      <c r="D234" s="31" t="s">
        <v>188</v>
      </c>
      <c r="E234" s="105"/>
      <c r="F234" s="105"/>
      <c r="G234" s="105"/>
      <c r="H234" s="42"/>
      <c r="I234" s="42"/>
    </row>
    <row r="235" spans="1:9" x14ac:dyDescent="0.3">
      <c r="A235" s="105"/>
      <c r="B235" s="105"/>
      <c r="C235" s="105"/>
      <c r="D235" s="31"/>
      <c r="E235" s="105"/>
      <c r="F235" s="105"/>
      <c r="G235" s="105"/>
      <c r="H235" s="42"/>
      <c r="I235" s="42"/>
    </row>
    <row r="236" spans="1:9" s="15" customFormat="1" ht="27.6" x14ac:dyDescent="0.3">
      <c r="A236" s="43" t="s">
        <v>229</v>
      </c>
      <c r="B236" s="43" t="s">
        <v>45</v>
      </c>
      <c r="C236" s="43" t="s">
        <v>317</v>
      </c>
      <c r="D236" s="46" t="s">
        <v>166</v>
      </c>
      <c r="E236" s="43" t="s">
        <v>6</v>
      </c>
      <c r="F236" s="45">
        <v>25.88</v>
      </c>
      <c r="G236" s="43"/>
      <c r="H236" s="47"/>
      <c r="I236" s="47"/>
    </row>
    <row r="237" spans="1:9" x14ac:dyDescent="0.3">
      <c r="A237" s="91"/>
      <c r="B237" s="91"/>
      <c r="C237" s="91"/>
      <c r="D237" s="91"/>
      <c r="E237" s="91"/>
      <c r="F237" s="91"/>
      <c r="G237" s="91"/>
      <c r="H237" s="42"/>
      <c r="I237" s="42"/>
    </row>
    <row r="238" spans="1:9" x14ac:dyDescent="0.3">
      <c r="A238" s="91"/>
      <c r="B238" s="91"/>
      <c r="C238" s="91"/>
      <c r="D238" s="44" t="s">
        <v>178</v>
      </c>
      <c r="E238" s="91"/>
      <c r="F238" s="91"/>
      <c r="G238" s="91"/>
      <c r="H238" s="42"/>
      <c r="I238" s="42"/>
    </row>
    <row r="239" spans="1:9" ht="27.6" x14ac:dyDescent="0.3">
      <c r="A239" s="91"/>
      <c r="B239" s="91"/>
      <c r="C239" s="91"/>
      <c r="D239" s="31" t="s">
        <v>189</v>
      </c>
      <c r="E239" s="91"/>
      <c r="F239" s="91"/>
      <c r="G239" s="91"/>
      <c r="H239" s="42"/>
      <c r="I239" s="42"/>
    </row>
    <row r="240" spans="1:9" x14ac:dyDescent="0.3">
      <c r="A240" s="91"/>
      <c r="B240" s="91"/>
      <c r="C240" s="91"/>
      <c r="D240" s="44" t="s">
        <v>180</v>
      </c>
      <c r="E240" s="91"/>
      <c r="F240" s="91"/>
      <c r="G240" s="91"/>
      <c r="H240" s="42"/>
      <c r="I240" s="42"/>
    </row>
    <row r="241" spans="1:9" x14ac:dyDescent="0.3">
      <c r="A241" s="91"/>
      <c r="B241" s="91"/>
      <c r="C241" s="91"/>
      <c r="D241" s="31" t="s">
        <v>190</v>
      </c>
      <c r="E241" s="91"/>
      <c r="F241" s="91"/>
      <c r="G241" s="91"/>
      <c r="H241" s="42"/>
      <c r="I241" s="42"/>
    </row>
    <row r="242" spans="1:9" x14ac:dyDescent="0.3">
      <c r="A242" s="91"/>
      <c r="B242" s="91"/>
      <c r="C242" s="91"/>
      <c r="D242" s="44" t="s">
        <v>182</v>
      </c>
      <c r="E242" s="91"/>
      <c r="F242" s="91"/>
      <c r="G242" s="91"/>
      <c r="H242" s="42"/>
      <c r="I242" s="42"/>
    </row>
    <row r="243" spans="1:9" ht="27.6" x14ac:dyDescent="0.3">
      <c r="A243" s="91"/>
      <c r="B243" s="91"/>
      <c r="C243" s="91"/>
      <c r="D243" s="31" t="s">
        <v>191</v>
      </c>
      <c r="E243" s="91"/>
      <c r="F243" s="91"/>
      <c r="G243" s="91"/>
      <c r="H243" s="42"/>
      <c r="I243" s="42"/>
    </row>
    <row r="244" spans="1:9" x14ac:dyDescent="0.3">
      <c r="A244" s="91"/>
      <c r="B244" s="91"/>
      <c r="C244" s="91"/>
      <c r="D244" s="44" t="s">
        <v>186</v>
      </c>
      <c r="E244" s="91"/>
      <c r="F244" s="91"/>
      <c r="G244" s="91"/>
      <c r="H244" s="42"/>
      <c r="I244" s="42"/>
    </row>
    <row r="245" spans="1:9" x14ac:dyDescent="0.3">
      <c r="A245" s="91"/>
      <c r="B245" s="91"/>
      <c r="C245" s="91"/>
      <c r="D245" s="31" t="s">
        <v>192</v>
      </c>
      <c r="E245" s="91"/>
      <c r="F245" s="91"/>
      <c r="G245" s="91"/>
      <c r="H245" s="42"/>
      <c r="I245" s="42"/>
    </row>
    <row r="246" spans="1:9" x14ac:dyDescent="0.3">
      <c r="A246" s="105"/>
      <c r="B246" s="105"/>
      <c r="C246" s="105"/>
      <c r="D246" s="31"/>
      <c r="E246" s="105"/>
      <c r="F246" s="105"/>
      <c r="G246" s="105"/>
      <c r="H246" s="42"/>
      <c r="I246" s="42"/>
    </row>
    <row r="247" spans="1:9" ht="27.6" x14ac:dyDescent="0.3">
      <c r="A247" s="91"/>
      <c r="B247" s="91"/>
      <c r="C247" s="91"/>
      <c r="D247" s="89" t="s">
        <v>193</v>
      </c>
      <c r="E247" s="91"/>
      <c r="F247" s="91"/>
      <c r="G247" s="91"/>
      <c r="H247" s="42"/>
      <c r="I247" s="42"/>
    </row>
    <row r="248" spans="1:9" ht="27.6" x14ac:dyDescent="0.3">
      <c r="A248" s="91"/>
      <c r="B248" s="91"/>
      <c r="C248" s="91"/>
      <c r="D248" s="89" t="s">
        <v>194</v>
      </c>
      <c r="E248" s="91"/>
      <c r="F248" s="91"/>
      <c r="G248" s="91"/>
      <c r="H248" s="42"/>
      <c r="I248" s="42"/>
    </row>
    <row r="249" spans="1:9" ht="27.6" x14ac:dyDescent="0.3">
      <c r="A249" s="91"/>
      <c r="B249" s="91"/>
      <c r="C249" s="91"/>
      <c r="D249" s="89" t="s">
        <v>195</v>
      </c>
      <c r="E249" s="91"/>
      <c r="F249" s="91"/>
      <c r="G249" s="91"/>
      <c r="H249" s="42"/>
      <c r="I249" s="42"/>
    </row>
    <row r="250" spans="1:9" x14ac:dyDescent="0.3">
      <c r="A250" s="91"/>
      <c r="B250" s="91"/>
      <c r="C250" s="91"/>
      <c r="D250" s="31"/>
      <c r="E250" s="91"/>
      <c r="F250" s="91"/>
      <c r="G250" s="91"/>
      <c r="H250" s="42"/>
      <c r="I250" s="42"/>
    </row>
    <row r="251" spans="1:9" s="15" customFormat="1" ht="27.6" x14ac:dyDescent="0.3">
      <c r="A251" s="43" t="s">
        <v>230</v>
      </c>
      <c r="B251" s="43" t="s">
        <v>45</v>
      </c>
      <c r="C251" s="43" t="s">
        <v>318</v>
      </c>
      <c r="D251" s="46" t="s">
        <v>171</v>
      </c>
      <c r="E251" s="43" t="s">
        <v>8</v>
      </c>
      <c r="F251" s="45">
        <v>525</v>
      </c>
      <c r="G251" s="43"/>
      <c r="H251" s="47"/>
      <c r="I251" s="47"/>
    </row>
    <row r="252" spans="1:9" x14ac:dyDescent="0.3">
      <c r="A252" s="91"/>
      <c r="B252" s="91"/>
      <c r="C252" s="91"/>
      <c r="D252" s="91"/>
      <c r="E252" s="91"/>
      <c r="F252" s="91"/>
      <c r="G252" s="91"/>
      <c r="H252" s="42"/>
      <c r="I252" s="42"/>
    </row>
    <row r="253" spans="1:9" x14ac:dyDescent="0.3">
      <c r="A253" s="91"/>
      <c r="B253" s="91"/>
      <c r="C253" s="91"/>
      <c r="D253" s="44" t="s">
        <v>178</v>
      </c>
      <c r="E253" s="91"/>
      <c r="F253" s="91"/>
      <c r="G253" s="91"/>
      <c r="H253" s="42"/>
      <c r="I253" s="42"/>
    </row>
    <row r="254" spans="1:9" x14ac:dyDescent="0.3">
      <c r="A254" s="91"/>
      <c r="B254" s="91"/>
      <c r="C254" s="91"/>
      <c r="D254" s="31" t="s">
        <v>196</v>
      </c>
      <c r="E254" s="91"/>
      <c r="F254" s="91"/>
      <c r="G254" s="91"/>
      <c r="H254" s="42"/>
      <c r="I254" s="42"/>
    </row>
    <row r="255" spans="1:9" x14ac:dyDescent="0.3">
      <c r="A255" s="91"/>
      <c r="B255" s="91"/>
      <c r="C255" s="91"/>
      <c r="D255" s="31" t="s">
        <v>320</v>
      </c>
      <c r="E255" s="91"/>
      <c r="F255" s="91"/>
      <c r="G255" s="91"/>
      <c r="H255" s="42"/>
      <c r="I255" s="42"/>
    </row>
    <row r="256" spans="1:9" x14ac:dyDescent="0.3">
      <c r="A256" s="91"/>
      <c r="B256" s="91"/>
      <c r="C256" s="91"/>
      <c r="D256" s="31" t="s">
        <v>321</v>
      </c>
      <c r="E256" s="91"/>
      <c r="F256" s="91"/>
      <c r="G256" s="91"/>
      <c r="H256" s="42"/>
      <c r="I256" s="42"/>
    </row>
    <row r="257" spans="1:9" x14ac:dyDescent="0.3">
      <c r="A257" s="91"/>
      <c r="B257" s="91"/>
      <c r="C257" s="91"/>
      <c r="D257" s="44" t="s">
        <v>180</v>
      </c>
      <c r="E257" s="91"/>
      <c r="F257" s="91"/>
      <c r="G257" s="91"/>
      <c r="H257" s="42"/>
      <c r="I257" s="42"/>
    </row>
    <row r="258" spans="1:9" x14ac:dyDescent="0.3">
      <c r="A258" s="91"/>
      <c r="B258" s="91"/>
      <c r="C258" s="91"/>
      <c r="D258" s="31" t="s">
        <v>322</v>
      </c>
      <c r="E258" s="91"/>
      <c r="F258" s="91"/>
      <c r="G258" s="91"/>
      <c r="H258" s="42"/>
      <c r="I258" s="42"/>
    </row>
    <row r="259" spans="1:9" x14ac:dyDescent="0.3">
      <c r="A259" s="91"/>
      <c r="B259" s="91"/>
      <c r="C259" s="91"/>
      <c r="D259" s="44" t="s">
        <v>182</v>
      </c>
      <c r="E259" s="91"/>
      <c r="F259" s="91"/>
      <c r="G259" s="91"/>
      <c r="H259" s="42"/>
      <c r="I259" s="42"/>
    </row>
    <row r="260" spans="1:9" x14ac:dyDescent="0.3">
      <c r="A260" s="105"/>
      <c r="B260" s="105"/>
      <c r="C260" s="105"/>
      <c r="D260" s="31" t="s">
        <v>320</v>
      </c>
      <c r="E260" s="105"/>
      <c r="F260" s="105"/>
      <c r="G260" s="105"/>
      <c r="H260" s="42"/>
      <c r="I260" s="42"/>
    </row>
    <row r="261" spans="1:9" x14ac:dyDescent="0.3">
      <c r="A261" s="105"/>
      <c r="B261" s="105"/>
      <c r="C261" s="105"/>
      <c r="D261" s="113" t="s">
        <v>323</v>
      </c>
      <c r="E261" s="105"/>
      <c r="F261" s="105"/>
      <c r="G261" s="105"/>
      <c r="H261" s="42"/>
      <c r="I261" s="42"/>
    </row>
    <row r="262" spans="1:9" s="112" customFormat="1" x14ac:dyDescent="0.3">
      <c r="A262" s="110"/>
      <c r="B262" s="110"/>
      <c r="C262" s="110"/>
      <c r="D262" s="113" t="s">
        <v>324</v>
      </c>
      <c r="E262" s="110"/>
      <c r="F262" s="110"/>
      <c r="G262" s="110"/>
      <c r="H262" s="111"/>
      <c r="I262" s="111"/>
    </row>
    <row r="263" spans="1:9" x14ac:dyDescent="0.3">
      <c r="A263" s="91"/>
      <c r="B263" s="91"/>
      <c r="C263" s="91"/>
      <c r="D263" s="44" t="s">
        <v>186</v>
      </c>
      <c r="E263" s="91"/>
      <c r="F263" s="91"/>
      <c r="G263" s="91"/>
      <c r="H263" s="42"/>
      <c r="I263" s="42"/>
    </row>
    <row r="264" spans="1:9" x14ac:dyDescent="0.3">
      <c r="A264" s="91"/>
      <c r="B264" s="91"/>
      <c r="C264" s="91"/>
      <c r="D264" s="113" t="s">
        <v>323</v>
      </c>
      <c r="E264" s="91"/>
      <c r="F264" s="91"/>
      <c r="G264" s="91"/>
      <c r="H264" s="42"/>
      <c r="I264" s="42"/>
    </row>
    <row r="265" spans="1:9" x14ac:dyDescent="0.3">
      <c r="A265" s="91"/>
      <c r="B265" s="91"/>
      <c r="C265" s="91"/>
      <c r="D265" s="113" t="s">
        <v>324</v>
      </c>
      <c r="E265" s="91"/>
      <c r="F265" s="91"/>
      <c r="G265" s="91"/>
      <c r="H265" s="42"/>
      <c r="I265" s="42"/>
    </row>
    <row r="266" spans="1:9" x14ac:dyDescent="0.3">
      <c r="A266" s="91"/>
      <c r="B266" s="91"/>
      <c r="C266" s="91"/>
      <c r="D266" s="89"/>
      <c r="E266" s="91"/>
      <c r="F266" s="91"/>
      <c r="G266" s="91"/>
      <c r="H266" s="42"/>
      <c r="I266" s="42"/>
    </row>
    <row r="267" spans="1:9" x14ac:dyDescent="0.3">
      <c r="A267" s="91"/>
      <c r="B267" s="91"/>
      <c r="C267" s="91"/>
      <c r="D267" s="89" t="s">
        <v>325</v>
      </c>
      <c r="E267" s="91"/>
      <c r="F267" s="91"/>
      <c r="G267" s="91"/>
      <c r="H267" s="42"/>
      <c r="I267" s="42"/>
    </row>
    <row r="268" spans="1:9" x14ac:dyDescent="0.3">
      <c r="A268" s="105"/>
      <c r="B268" s="105"/>
      <c r="C268" s="105"/>
      <c r="D268" s="89" t="s">
        <v>326</v>
      </c>
      <c r="E268" s="105"/>
      <c r="F268" s="105"/>
      <c r="G268" s="105"/>
      <c r="H268" s="42"/>
      <c r="I268" s="42"/>
    </row>
    <row r="269" spans="1:9" x14ac:dyDescent="0.3">
      <c r="A269" s="105"/>
      <c r="B269" s="105"/>
      <c r="C269" s="105"/>
      <c r="D269" s="89" t="s">
        <v>327</v>
      </c>
      <c r="E269" s="105"/>
      <c r="F269" s="105"/>
      <c r="G269" s="105"/>
      <c r="H269" s="42"/>
      <c r="I269" s="42"/>
    </row>
    <row r="270" spans="1:9" x14ac:dyDescent="0.3">
      <c r="A270" s="91"/>
      <c r="B270" s="91"/>
      <c r="C270" s="91"/>
      <c r="D270" s="89" t="s">
        <v>328</v>
      </c>
      <c r="E270" s="91"/>
      <c r="F270" s="91"/>
      <c r="G270" s="91"/>
      <c r="H270" s="42"/>
      <c r="I270" s="42"/>
    </row>
    <row r="271" spans="1:9" s="15" customFormat="1" x14ac:dyDescent="0.3">
      <c r="A271" s="88"/>
      <c r="B271" s="88"/>
      <c r="C271" s="88"/>
      <c r="D271" s="14"/>
      <c r="E271" s="14"/>
      <c r="F271" s="105"/>
      <c r="G271" s="105"/>
      <c r="H271" s="14"/>
      <c r="I271" s="14"/>
    </row>
    <row r="272" spans="1:9" s="55" customFormat="1" x14ac:dyDescent="0.3">
      <c r="A272" s="35">
        <v>5</v>
      </c>
      <c r="B272" s="35"/>
      <c r="C272" s="35"/>
      <c r="D272" s="39" t="s">
        <v>28</v>
      </c>
      <c r="E272" s="39"/>
      <c r="F272" s="39"/>
      <c r="G272" s="39"/>
      <c r="H272" s="56"/>
      <c r="I272" s="56"/>
    </row>
    <row r="273" spans="1:9" s="15" customFormat="1" ht="27.6" x14ac:dyDescent="0.3">
      <c r="A273" s="43" t="s">
        <v>17</v>
      </c>
      <c r="B273" s="43" t="s">
        <v>45</v>
      </c>
      <c r="C273" s="43" t="s">
        <v>330</v>
      </c>
      <c r="D273" s="46" t="s">
        <v>329</v>
      </c>
      <c r="E273" s="43" t="s">
        <v>6</v>
      </c>
      <c r="F273" s="45">
        <v>64.47</v>
      </c>
      <c r="G273" s="43"/>
      <c r="H273" s="47"/>
      <c r="I273" s="47"/>
    </row>
    <row r="274" spans="1:9" s="15" customFormat="1" x14ac:dyDescent="0.3">
      <c r="A274" s="88"/>
      <c r="B274" s="88"/>
      <c r="C274" s="88"/>
      <c r="D274" s="89"/>
      <c r="E274" s="88"/>
      <c r="F274" s="20"/>
      <c r="G274" s="88"/>
      <c r="H274" s="14"/>
      <c r="I274" s="14"/>
    </row>
    <row r="275" spans="1:9" x14ac:dyDescent="0.3">
      <c r="A275" s="105"/>
      <c r="B275" s="105"/>
      <c r="C275" s="105"/>
      <c r="D275" s="44" t="s">
        <v>178</v>
      </c>
      <c r="E275" s="105"/>
      <c r="F275" s="105"/>
      <c r="G275" s="105"/>
      <c r="H275" s="42"/>
      <c r="I275" s="42"/>
    </row>
    <row r="276" spans="1:9" ht="41.4" x14ac:dyDescent="0.3">
      <c r="A276" s="105"/>
      <c r="B276" s="105"/>
      <c r="C276" s="105"/>
      <c r="D276" s="31" t="s">
        <v>335</v>
      </c>
      <c r="E276" s="105"/>
      <c r="F276" s="105"/>
      <c r="G276" s="105"/>
      <c r="H276" s="42"/>
      <c r="I276" s="42"/>
    </row>
    <row r="277" spans="1:9" x14ac:dyDescent="0.3">
      <c r="A277" s="105"/>
      <c r="B277" s="105"/>
      <c r="C277" s="105"/>
      <c r="D277" s="44" t="s">
        <v>180</v>
      </c>
      <c r="E277" s="105"/>
      <c r="F277" s="105"/>
      <c r="G277" s="105"/>
      <c r="H277" s="42"/>
      <c r="I277" s="42"/>
    </row>
    <row r="278" spans="1:9" ht="41.4" x14ac:dyDescent="0.3">
      <c r="A278" s="105"/>
      <c r="B278" s="105"/>
      <c r="C278" s="105"/>
      <c r="D278" s="31" t="s">
        <v>336</v>
      </c>
      <c r="E278" s="105"/>
      <c r="F278" s="105"/>
      <c r="G278" s="105"/>
      <c r="H278" s="42"/>
      <c r="I278" s="42"/>
    </row>
    <row r="279" spans="1:9" x14ac:dyDescent="0.3">
      <c r="A279" s="105"/>
      <c r="B279" s="105"/>
      <c r="C279" s="105"/>
      <c r="D279" s="44" t="s">
        <v>182</v>
      </c>
      <c r="E279" s="105"/>
      <c r="F279" s="105"/>
      <c r="G279" s="105"/>
      <c r="H279" s="42"/>
      <c r="I279" s="42"/>
    </row>
    <row r="280" spans="1:9" ht="41.4" x14ac:dyDescent="0.3">
      <c r="A280" s="105"/>
      <c r="B280" s="105"/>
      <c r="C280" s="105"/>
      <c r="D280" s="31" t="s">
        <v>337</v>
      </c>
      <c r="E280" s="105"/>
      <c r="F280" s="105"/>
      <c r="G280" s="105"/>
      <c r="H280" s="42"/>
      <c r="I280" s="42"/>
    </row>
    <row r="281" spans="1:9" x14ac:dyDescent="0.3">
      <c r="A281" s="105"/>
      <c r="B281" s="105"/>
      <c r="C281" s="105"/>
      <c r="D281" s="44" t="s">
        <v>186</v>
      </c>
      <c r="E281" s="105"/>
      <c r="F281" s="105"/>
      <c r="G281" s="105"/>
      <c r="H281" s="42"/>
      <c r="I281" s="42"/>
    </row>
    <row r="282" spans="1:9" ht="41.4" x14ac:dyDescent="0.3">
      <c r="A282" s="105"/>
      <c r="B282" s="105"/>
      <c r="C282" s="105"/>
      <c r="D282" s="31" t="s">
        <v>338</v>
      </c>
      <c r="E282" s="105"/>
      <c r="F282" s="105"/>
      <c r="G282" s="105"/>
      <c r="H282" s="42"/>
      <c r="I282" s="42"/>
    </row>
    <row r="283" spans="1:9" x14ac:dyDescent="0.3">
      <c r="A283" s="105"/>
      <c r="B283" s="105"/>
      <c r="C283" s="105"/>
      <c r="D283" s="31"/>
      <c r="E283" s="105"/>
      <c r="F283" s="105"/>
      <c r="G283" s="105"/>
      <c r="H283" s="42"/>
      <c r="I283" s="42"/>
    </row>
    <row r="284" spans="1:9" x14ac:dyDescent="0.3">
      <c r="A284" s="106"/>
      <c r="B284" s="106"/>
      <c r="C284" s="106"/>
      <c r="D284" s="89" t="s">
        <v>341</v>
      </c>
      <c r="E284" s="105"/>
      <c r="F284" s="105"/>
      <c r="G284" s="105"/>
      <c r="H284" s="42"/>
      <c r="I284" s="42"/>
    </row>
    <row r="285" spans="1:9" x14ac:dyDescent="0.3">
      <c r="A285" s="106"/>
      <c r="B285" s="106"/>
      <c r="C285" s="106"/>
      <c r="D285" s="89" t="s">
        <v>340</v>
      </c>
      <c r="E285" s="105"/>
      <c r="F285" s="105"/>
      <c r="G285" s="105"/>
      <c r="H285" s="42"/>
      <c r="I285" s="42"/>
    </row>
    <row r="286" spans="1:9" s="55" customFormat="1" x14ac:dyDescent="0.3">
      <c r="A286" s="10"/>
      <c r="B286" s="10"/>
      <c r="C286" s="10"/>
      <c r="D286" s="89" t="s">
        <v>339</v>
      </c>
      <c r="E286" s="3"/>
      <c r="F286" s="3"/>
      <c r="G286" s="3"/>
      <c r="H286" s="42"/>
      <c r="I286" s="42"/>
    </row>
    <row r="287" spans="1:9" s="55" customFormat="1" x14ac:dyDescent="0.3">
      <c r="A287" s="10"/>
      <c r="B287" s="10"/>
      <c r="C287" s="10"/>
      <c r="D287" s="89" t="s">
        <v>342</v>
      </c>
      <c r="E287" s="3"/>
      <c r="F287" s="3"/>
      <c r="G287" s="3"/>
      <c r="H287" s="42"/>
      <c r="I287" s="42"/>
    </row>
    <row r="288" spans="1:9" s="15" customFormat="1" ht="16.5" customHeight="1" x14ac:dyDescent="0.3">
      <c r="A288" s="88"/>
      <c r="B288" s="88"/>
      <c r="C288" s="88"/>
      <c r="D288" s="107"/>
      <c r="E288" s="88"/>
      <c r="F288" s="20"/>
      <c r="G288" s="88"/>
      <c r="H288" s="14"/>
      <c r="I288" s="14"/>
    </row>
    <row r="289" spans="1:9" s="15" customFormat="1" ht="27.6" x14ac:dyDescent="0.3">
      <c r="A289" s="43" t="s">
        <v>18</v>
      </c>
      <c r="B289" s="43" t="s">
        <v>45</v>
      </c>
      <c r="C289" s="43" t="s">
        <v>331</v>
      </c>
      <c r="D289" s="46" t="s">
        <v>332</v>
      </c>
      <c r="E289" s="43" t="s">
        <v>6</v>
      </c>
      <c r="F289" s="45">
        <v>64.47</v>
      </c>
      <c r="G289" s="43"/>
      <c r="H289" s="47"/>
      <c r="I289" s="47"/>
    </row>
    <row r="290" spans="1:9" s="15" customFormat="1" x14ac:dyDescent="0.3">
      <c r="A290" s="88"/>
      <c r="B290" s="88"/>
      <c r="C290" s="88"/>
      <c r="D290" s="89"/>
      <c r="E290" s="88"/>
      <c r="F290" s="20"/>
      <c r="G290" s="88"/>
      <c r="H290" s="14"/>
      <c r="I290" s="14"/>
    </row>
    <row r="291" spans="1:9" x14ac:dyDescent="0.3">
      <c r="A291" s="105"/>
      <c r="B291" s="105"/>
      <c r="C291" s="105"/>
      <c r="D291" s="44" t="s">
        <v>178</v>
      </c>
      <c r="E291" s="105"/>
      <c r="F291" s="105"/>
      <c r="G291" s="105"/>
      <c r="H291" s="42"/>
      <c r="I291" s="42"/>
    </row>
    <row r="292" spans="1:9" ht="41.4" x14ac:dyDescent="0.3">
      <c r="A292" s="105"/>
      <c r="B292" s="105"/>
      <c r="C292" s="105"/>
      <c r="D292" s="31" t="s">
        <v>335</v>
      </c>
      <c r="E292" s="105"/>
      <c r="F292" s="105"/>
      <c r="G292" s="105"/>
      <c r="H292" s="42"/>
      <c r="I292" s="42"/>
    </row>
    <row r="293" spans="1:9" x14ac:dyDescent="0.3">
      <c r="A293" s="105"/>
      <c r="B293" s="105"/>
      <c r="C293" s="105"/>
      <c r="D293" s="44" t="s">
        <v>180</v>
      </c>
      <c r="E293" s="105"/>
      <c r="F293" s="105"/>
      <c r="G293" s="105"/>
      <c r="H293" s="42"/>
      <c r="I293" s="42"/>
    </row>
    <row r="294" spans="1:9" ht="41.4" x14ac:dyDescent="0.3">
      <c r="A294" s="105"/>
      <c r="B294" s="105"/>
      <c r="C294" s="105"/>
      <c r="D294" s="31" t="s">
        <v>336</v>
      </c>
      <c r="E294" s="105"/>
      <c r="F294" s="105"/>
      <c r="G294" s="105"/>
      <c r="H294" s="42"/>
      <c r="I294" s="42"/>
    </row>
    <row r="295" spans="1:9" x14ac:dyDescent="0.3">
      <c r="A295" s="105"/>
      <c r="B295" s="105"/>
      <c r="C295" s="105"/>
      <c r="D295" s="44" t="s">
        <v>182</v>
      </c>
      <c r="E295" s="105"/>
      <c r="F295" s="105"/>
      <c r="G295" s="105"/>
      <c r="H295" s="42"/>
      <c r="I295" s="42"/>
    </row>
    <row r="296" spans="1:9" ht="41.4" x14ac:dyDescent="0.3">
      <c r="A296" s="105"/>
      <c r="B296" s="105"/>
      <c r="C296" s="105"/>
      <c r="D296" s="31" t="s">
        <v>337</v>
      </c>
      <c r="E296" s="105"/>
      <c r="F296" s="105"/>
      <c r="G296" s="105"/>
      <c r="H296" s="42"/>
      <c r="I296" s="42"/>
    </row>
    <row r="297" spans="1:9" x14ac:dyDescent="0.3">
      <c r="A297" s="105"/>
      <c r="B297" s="105"/>
      <c r="C297" s="105"/>
      <c r="D297" s="44" t="s">
        <v>186</v>
      </c>
      <c r="E297" s="105"/>
      <c r="F297" s="105"/>
      <c r="G297" s="105"/>
      <c r="H297" s="42"/>
      <c r="I297" s="42"/>
    </row>
    <row r="298" spans="1:9" ht="41.4" x14ac:dyDescent="0.3">
      <c r="A298" s="105"/>
      <c r="B298" s="105"/>
      <c r="C298" s="105"/>
      <c r="D298" s="31" t="s">
        <v>338</v>
      </c>
      <c r="E298" s="105"/>
      <c r="F298" s="105"/>
      <c r="G298" s="105"/>
      <c r="H298" s="42"/>
      <c r="I298" s="42"/>
    </row>
    <row r="299" spans="1:9" x14ac:dyDescent="0.3">
      <c r="A299" s="105"/>
      <c r="B299" s="105"/>
      <c r="C299" s="105"/>
      <c r="D299" s="31"/>
      <c r="E299" s="105"/>
      <c r="F299" s="105"/>
      <c r="G299" s="105"/>
      <c r="H299" s="42"/>
      <c r="I299" s="42"/>
    </row>
    <row r="300" spans="1:9" x14ac:dyDescent="0.3">
      <c r="A300" s="106"/>
      <c r="B300" s="106"/>
      <c r="C300" s="106"/>
      <c r="D300" s="89" t="s">
        <v>341</v>
      </c>
      <c r="E300" s="105"/>
      <c r="F300" s="105"/>
      <c r="G300" s="105"/>
      <c r="H300" s="42"/>
      <c r="I300" s="42"/>
    </row>
    <row r="301" spans="1:9" x14ac:dyDescent="0.3">
      <c r="A301" s="106"/>
      <c r="B301" s="106"/>
      <c r="C301" s="106"/>
      <c r="D301" s="89" t="s">
        <v>340</v>
      </c>
      <c r="E301" s="105"/>
      <c r="F301" s="105"/>
      <c r="G301" s="105"/>
      <c r="H301" s="42"/>
      <c r="I301" s="42"/>
    </row>
    <row r="302" spans="1:9" s="55" customFormat="1" x14ac:dyDescent="0.3">
      <c r="A302" s="10"/>
      <c r="B302" s="10"/>
      <c r="C302" s="10"/>
      <c r="D302" s="89" t="s">
        <v>339</v>
      </c>
      <c r="E302" s="3"/>
      <c r="F302" s="3"/>
      <c r="G302" s="3"/>
      <c r="H302" s="42"/>
      <c r="I302" s="42"/>
    </row>
    <row r="303" spans="1:9" s="55" customFormat="1" x14ac:dyDescent="0.3">
      <c r="A303" s="10"/>
      <c r="B303" s="10"/>
      <c r="C303" s="10"/>
      <c r="D303" s="89" t="s">
        <v>342</v>
      </c>
      <c r="E303" s="3"/>
      <c r="F303" s="3"/>
      <c r="G303" s="3"/>
      <c r="H303" s="42"/>
      <c r="I303" s="42"/>
    </row>
    <row r="304" spans="1:9" x14ac:dyDescent="0.3">
      <c r="A304" s="106"/>
      <c r="B304" s="106"/>
      <c r="C304" s="106"/>
      <c r="D304" s="108"/>
      <c r="E304" s="105"/>
      <c r="F304" s="105"/>
      <c r="G304" s="105"/>
      <c r="H304" s="42"/>
      <c r="I304" s="42"/>
    </row>
    <row r="305" spans="1:9" s="15" customFormat="1" ht="27.6" x14ac:dyDescent="0.3">
      <c r="A305" s="43" t="s">
        <v>167</v>
      </c>
      <c r="B305" s="43" t="s">
        <v>45</v>
      </c>
      <c r="C305" s="43" t="s">
        <v>333</v>
      </c>
      <c r="D305" s="46" t="s">
        <v>334</v>
      </c>
      <c r="E305" s="43" t="s">
        <v>6</v>
      </c>
      <c r="F305" s="45">
        <v>52.5</v>
      </c>
      <c r="G305" s="43"/>
      <c r="H305" s="47"/>
      <c r="I305" s="47"/>
    </row>
    <row r="306" spans="1:9" s="15" customFormat="1" x14ac:dyDescent="0.3">
      <c r="A306" s="88"/>
      <c r="B306" s="88"/>
      <c r="C306" s="88"/>
      <c r="D306" s="89"/>
      <c r="E306" s="88"/>
      <c r="F306" s="20"/>
      <c r="G306" s="88"/>
      <c r="H306" s="14"/>
      <c r="I306" s="14"/>
    </row>
    <row r="307" spans="1:9" s="15" customFormat="1" x14ac:dyDescent="0.3">
      <c r="A307" s="88"/>
      <c r="B307" s="88"/>
      <c r="C307" s="88"/>
      <c r="D307" s="12" t="s">
        <v>343</v>
      </c>
      <c r="E307" s="88"/>
      <c r="F307" s="20"/>
      <c r="G307" s="88"/>
      <c r="H307" s="14"/>
      <c r="I307" s="14"/>
    </row>
    <row r="308" spans="1:9" s="15" customFormat="1" ht="35.25" customHeight="1" x14ac:dyDescent="0.3">
      <c r="A308" s="88"/>
      <c r="B308" s="88"/>
      <c r="C308" s="88"/>
      <c r="D308" s="89" t="s">
        <v>344</v>
      </c>
      <c r="E308" s="88"/>
      <c r="F308" s="20"/>
      <c r="G308" s="88"/>
      <c r="H308" s="14"/>
      <c r="I308" s="14"/>
    </row>
    <row r="309" spans="1:9" x14ac:dyDescent="0.3">
      <c r="A309" s="106"/>
      <c r="B309" s="106"/>
      <c r="C309" s="106"/>
      <c r="D309" s="108"/>
      <c r="E309" s="105"/>
      <c r="F309" s="105"/>
      <c r="G309" s="105"/>
      <c r="H309" s="42"/>
      <c r="I309" s="42"/>
    </row>
    <row r="310" spans="1:9" s="55" customFormat="1" x14ac:dyDescent="0.3">
      <c r="A310" s="35">
        <v>6</v>
      </c>
      <c r="B310" s="35"/>
      <c r="C310" s="35"/>
      <c r="D310" s="211" t="s">
        <v>29</v>
      </c>
      <c r="E310" s="211"/>
      <c r="F310" s="211"/>
      <c r="G310" s="211"/>
      <c r="H310" s="56"/>
      <c r="I310" s="56"/>
    </row>
    <row r="311" spans="1:9" s="15" customFormat="1" x14ac:dyDescent="0.3">
      <c r="A311" s="43" t="s">
        <v>19</v>
      </c>
      <c r="B311" s="43" t="s">
        <v>45</v>
      </c>
      <c r="C311" s="43" t="s">
        <v>347</v>
      </c>
      <c r="D311" s="46" t="s">
        <v>348</v>
      </c>
      <c r="E311" s="43" t="s">
        <v>5</v>
      </c>
      <c r="F311" s="45">
        <v>1.39</v>
      </c>
      <c r="G311" s="43"/>
      <c r="H311" s="47"/>
      <c r="I311" s="47"/>
    </row>
    <row r="312" spans="1:9" s="21" customFormat="1" x14ac:dyDescent="0.3">
      <c r="A312" s="88"/>
      <c r="B312" s="88"/>
      <c r="C312" s="88"/>
      <c r="D312" s="89"/>
      <c r="E312" s="88"/>
      <c r="F312" s="20"/>
      <c r="G312" s="88"/>
      <c r="H312" s="10"/>
      <c r="I312" s="14"/>
    </row>
    <row r="313" spans="1:9" s="15" customFormat="1" x14ac:dyDescent="0.3">
      <c r="A313" s="88"/>
      <c r="B313" s="88"/>
      <c r="C313" s="88"/>
      <c r="D313" s="107" t="s">
        <v>349</v>
      </c>
      <c r="E313" s="88"/>
      <c r="F313" s="20"/>
      <c r="G313" s="88"/>
      <c r="H313" s="14"/>
      <c r="I313" s="14"/>
    </row>
    <row r="314" spans="1:9" s="15" customFormat="1" x14ac:dyDescent="0.3">
      <c r="A314" s="88"/>
      <c r="B314" s="88"/>
      <c r="C314" s="88"/>
      <c r="D314" s="12" t="s">
        <v>359</v>
      </c>
      <c r="E314" s="88"/>
      <c r="F314" s="20"/>
      <c r="G314" s="88"/>
      <c r="H314" s="14"/>
      <c r="I314" s="14"/>
    </row>
    <row r="315" spans="1:9" x14ac:dyDescent="0.3">
      <c r="A315" s="106"/>
      <c r="B315" s="106"/>
      <c r="C315" s="106"/>
      <c r="D315" s="107" t="s">
        <v>360</v>
      </c>
      <c r="E315" s="105"/>
      <c r="F315" s="105"/>
      <c r="G315" s="105"/>
      <c r="H315" s="42"/>
      <c r="I315" s="42"/>
    </row>
    <row r="316" spans="1:9" x14ac:dyDescent="0.3">
      <c r="A316" s="106"/>
      <c r="B316" s="106"/>
      <c r="C316" s="106"/>
      <c r="D316" s="89" t="s">
        <v>361</v>
      </c>
      <c r="E316" s="105"/>
      <c r="F316" s="105"/>
      <c r="G316" s="105"/>
      <c r="H316" s="42"/>
      <c r="I316" s="42"/>
    </row>
    <row r="317" spans="1:9" s="55" customFormat="1" x14ac:dyDescent="0.3">
      <c r="A317" s="10"/>
      <c r="B317" s="10"/>
      <c r="C317" s="10"/>
      <c r="D317" s="107"/>
      <c r="E317" s="3"/>
      <c r="F317" s="3"/>
      <c r="G317" s="3"/>
      <c r="H317" s="42"/>
      <c r="I317" s="42"/>
    </row>
    <row r="318" spans="1:9" x14ac:dyDescent="0.3">
      <c r="A318" s="105"/>
      <c r="B318" s="105"/>
      <c r="C318" s="105"/>
      <c r="D318" s="89" t="s">
        <v>350</v>
      </c>
      <c r="E318" s="105"/>
      <c r="F318" s="105"/>
      <c r="G318" s="105"/>
      <c r="H318" s="105"/>
      <c r="I318" s="42"/>
    </row>
    <row r="319" spans="1:9" x14ac:dyDescent="0.3">
      <c r="A319" s="34"/>
      <c r="B319" s="34"/>
      <c r="C319" s="34"/>
      <c r="D319" s="89" t="s">
        <v>358</v>
      </c>
      <c r="E319" s="3"/>
      <c r="F319" s="3"/>
      <c r="G319" s="105"/>
      <c r="H319" s="105"/>
      <c r="I319" s="42"/>
    </row>
    <row r="320" spans="1:9" x14ac:dyDescent="0.3">
      <c r="A320" s="34"/>
      <c r="B320" s="34"/>
      <c r="C320" s="34"/>
      <c r="D320" s="89"/>
      <c r="E320" s="3"/>
      <c r="F320" s="3"/>
      <c r="G320" s="105"/>
      <c r="H320" s="105"/>
      <c r="I320" s="42"/>
    </row>
    <row r="321" spans="1:9" x14ac:dyDescent="0.3">
      <c r="A321" s="34"/>
      <c r="B321" s="34"/>
      <c r="C321" s="34"/>
      <c r="D321" s="89" t="s">
        <v>363</v>
      </c>
      <c r="E321" s="3"/>
      <c r="F321" s="3"/>
      <c r="G321" s="105"/>
      <c r="H321" s="105"/>
      <c r="I321" s="42"/>
    </row>
    <row r="322" spans="1:9" ht="27.6" x14ac:dyDescent="0.3">
      <c r="A322" s="34"/>
      <c r="B322" s="34"/>
      <c r="C322" s="34"/>
      <c r="D322" s="89" t="s">
        <v>364</v>
      </c>
      <c r="E322" s="3"/>
      <c r="F322" s="3"/>
      <c r="G322" s="105"/>
      <c r="H322" s="105"/>
      <c r="I322" s="42"/>
    </row>
    <row r="323" spans="1:9" ht="27.6" x14ac:dyDescent="0.3">
      <c r="A323" s="34"/>
      <c r="B323" s="34"/>
      <c r="C323" s="34"/>
      <c r="D323" s="89" t="s">
        <v>362</v>
      </c>
      <c r="E323" s="3"/>
      <c r="F323" s="3"/>
      <c r="G323" s="105"/>
      <c r="H323" s="105"/>
      <c r="I323" s="42"/>
    </row>
    <row r="324" spans="1:9" x14ac:dyDescent="0.3">
      <c r="A324" s="34"/>
      <c r="B324" s="34"/>
      <c r="C324" s="34"/>
      <c r="D324" s="89"/>
      <c r="E324" s="3"/>
      <c r="F324" s="3"/>
      <c r="G324" s="105"/>
      <c r="H324" s="105"/>
      <c r="I324" s="42"/>
    </row>
    <row r="325" spans="1:9" ht="27.6" x14ac:dyDescent="0.3">
      <c r="A325" s="34"/>
      <c r="B325" s="34"/>
      <c r="C325" s="34"/>
      <c r="D325" s="89" t="s">
        <v>365</v>
      </c>
      <c r="E325" s="3"/>
      <c r="F325" s="3"/>
      <c r="G325" s="105"/>
      <c r="H325" s="105"/>
      <c r="I325" s="42"/>
    </row>
    <row r="326" spans="1:9" ht="27.6" x14ac:dyDescent="0.3">
      <c r="A326" s="34"/>
      <c r="B326" s="34"/>
      <c r="C326" s="34"/>
      <c r="D326" s="89" t="s">
        <v>366</v>
      </c>
      <c r="E326" s="3"/>
      <c r="F326" s="3"/>
      <c r="G326" s="105"/>
      <c r="H326" s="105"/>
      <c r="I326" s="42"/>
    </row>
    <row r="327" spans="1:9" x14ac:dyDescent="0.3">
      <c r="A327" s="34"/>
      <c r="B327" s="34"/>
      <c r="C327" s="34"/>
      <c r="D327" s="89"/>
      <c r="E327" s="3"/>
      <c r="F327" s="3"/>
      <c r="G327" s="105"/>
      <c r="H327" s="105"/>
      <c r="I327" s="42"/>
    </row>
    <row r="328" spans="1:9" ht="27.6" x14ac:dyDescent="0.3">
      <c r="A328" s="34"/>
      <c r="B328" s="34"/>
      <c r="C328" s="34"/>
      <c r="D328" s="89" t="s">
        <v>367</v>
      </c>
      <c r="E328" s="3"/>
      <c r="F328" s="3"/>
      <c r="G328" s="105"/>
      <c r="H328" s="105"/>
      <c r="I328" s="42"/>
    </row>
    <row r="329" spans="1:9" ht="27.6" x14ac:dyDescent="0.3">
      <c r="A329" s="34"/>
      <c r="B329" s="34"/>
      <c r="C329" s="34"/>
      <c r="D329" s="89" t="s">
        <v>368</v>
      </c>
      <c r="E329" s="3"/>
      <c r="F329" s="3"/>
      <c r="G329" s="105"/>
      <c r="H329" s="105"/>
      <c r="I329" s="42"/>
    </row>
    <row r="330" spans="1:9" x14ac:dyDescent="0.3">
      <c r="A330" s="34"/>
      <c r="B330" s="34"/>
      <c r="C330" s="34"/>
      <c r="D330" s="89"/>
      <c r="E330" s="3"/>
      <c r="F330" s="3"/>
      <c r="G330" s="105"/>
      <c r="H330" s="105"/>
      <c r="I330" s="42"/>
    </row>
    <row r="331" spans="1:9" x14ac:dyDescent="0.3">
      <c r="A331" s="34"/>
      <c r="B331" s="34"/>
      <c r="C331" s="34"/>
      <c r="D331" s="89" t="s">
        <v>369</v>
      </c>
      <c r="E331" s="3"/>
      <c r="F331" s="3"/>
      <c r="G331" s="105"/>
      <c r="H331" s="105"/>
      <c r="I331" s="42"/>
    </row>
    <row r="332" spans="1:9" x14ac:dyDescent="0.3">
      <c r="A332" s="34"/>
      <c r="B332" s="34"/>
      <c r="C332" s="34"/>
      <c r="D332" s="89" t="s">
        <v>370</v>
      </c>
      <c r="E332" s="3"/>
      <c r="F332" s="3"/>
      <c r="G332" s="105"/>
      <c r="H332" s="105"/>
      <c r="I332" s="42"/>
    </row>
    <row r="333" spans="1:9" x14ac:dyDescent="0.3">
      <c r="A333" s="34"/>
      <c r="B333" s="34"/>
      <c r="C333" s="34"/>
      <c r="D333" s="89"/>
      <c r="E333" s="3"/>
      <c r="F333" s="3"/>
      <c r="G333" s="105"/>
      <c r="H333" s="105"/>
      <c r="I333" s="42"/>
    </row>
    <row r="334" spans="1:9" s="15" customFormat="1" x14ac:dyDescent="0.3">
      <c r="A334" s="43" t="s">
        <v>168</v>
      </c>
      <c r="B334" s="49" t="s">
        <v>45</v>
      </c>
      <c r="C334" s="43" t="s">
        <v>346</v>
      </c>
      <c r="D334" s="46" t="s">
        <v>345</v>
      </c>
      <c r="E334" s="43" t="s">
        <v>6</v>
      </c>
      <c r="F334" s="45">
        <v>13.64</v>
      </c>
      <c r="G334" s="43"/>
      <c r="H334" s="47"/>
      <c r="I334" s="47"/>
    </row>
    <row r="335" spans="1:9" s="21" customFormat="1" x14ac:dyDescent="0.3">
      <c r="A335" s="88"/>
      <c r="B335" s="88"/>
      <c r="C335" s="88"/>
      <c r="D335" s="89"/>
      <c r="E335" s="88"/>
      <c r="F335" s="20"/>
      <c r="G335" s="88"/>
      <c r="H335" s="10"/>
      <c r="I335" s="14"/>
    </row>
    <row r="336" spans="1:9" s="15" customFormat="1" x14ac:dyDescent="0.3">
      <c r="A336" s="88"/>
      <c r="B336" s="88"/>
      <c r="C336" s="88"/>
      <c r="D336" s="107" t="s">
        <v>349</v>
      </c>
      <c r="E336" s="88"/>
      <c r="F336" s="20"/>
      <c r="G336" s="88"/>
      <c r="H336" s="14"/>
      <c r="I336" s="14"/>
    </row>
    <row r="337" spans="1:9" s="15" customFormat="1" x14ac:dyDescent="0.3">
      <c r="A337" s="88"/>
      <c r="B337" s="88"/>
      <c r="C337" s="88"/>
      <c r="D337" s="12" t="s">
        <v>359</v>
      </c>
      <c r="E337" s="88"/>
      <c r="F337" s="20"/>
      <c r="G337" s="88"/>
      <c r="H337" s="14"/>
      <c r="I337" s="14"/>
    </row>
    <row r="338" spans="1:9" x14ac:dyDescent="0.3">
      <c r="A338" s="106"/>
      <c r="B338" s="106"/>
      <c r="C338" s="106"/>
      <c r="D338" s="107" t="s">
        <v>360</v>
      </c>
      <c r="E338" s="105"/>
      <c r="F338" s="105"/>
      <c r="G338" s="105"/>
      <c r="H338" s="42"/>
      <c r="I338" s="42"/>
    </row>
    <row r="339" spans="1:9" x14ac:dyDescent="0.3">
      <c r="A339" s="34"/>
      <c r="B339" s="34"/>
      <c r="C339" s="34"/>
      <c r="D339" s="89" t="s">
        <v>371</v>
      </c>
      <c r="E339" s="3"/>
      <c r="F339" s="3"/>
      <c r="G339" s="105"/>
      <c r="H339" s="105"/>
      <c r="I339" s="42"/>
    </row>
    <row r="340" spans="1:9" x14ac:dyDescent="0.3">
      <c r="A340" s="34"/>
      <c r="B340" s="34"/>
      <c r="C340" s="34"/>
      <c r="D340" s="89" t="s">
        <v>372</v>
      </c>
      <c r="E340" s="3"/>
      <c r="F340" s="3"/>
      <c r="G340" s="105"/>
      <c r="H340" s="105"/>
      <c r="I340" s="42"/>
    </row>
    <row r="341" spans="1:9" x14ac:dyDescent="0.3">
      <c r="A341" s="34"/>
      <c r="B341" s="34"/>
      <c r="C341" s="34"/>
      <c r="D341" s="89" t="s">
        <v>373</v>
      </c>
      <c r="E341" s="3"/>
      <c r="F341" s="3"/>
      <c r="G341" s="105"/>
      <c r="H341" s="105"/>
      <c r="I341" s="42"/>
    </row>
    <row r="342" spans="1:9" x14ac:dyDescent="0.3">
      <c r="A342" s="34"/>
      <c r="B342" s="34"/>
      <c r="C342" s="34"/>
      <c r="D342" s="89" t="s">
        <v>374</v>
      </c>
      <c r="E342" s="3"/>
      <c r="F342" s="3"/>
      <c r="G342" s="105"/>
      <c r="H342" s="105"/>
      <c r="I342" s="42"/>
    </row>
    <row r="343" spans="1:9" x14ac:dyDescent="0.3">
      <c r="A343" s="34"/>
      <c r="B343" s="34"/>
      <c r="C343" s="34"/>
      <c r="D343" s="89"/>
      <c r="E343" s="3"/>
      <c r="F343" s="3"/>
      <c r="G343" s="105"/>
      <c r="H343" s="105"/>
      <c r="I343" s="42"/>
    </row>
    <row r="344" spans="1:9" s="15" customFormat="1" ht="27.6" x14ac:dyDescent="0.3">
      <c r="A344" s="43" t="s">
        <v>169</v>
      </c>
      <c r="B344" s="49" t="s">
        <v>45</v>
      </c>
      <c r="C344" s="43" t="s">
        <v>356</v>
      </c>
      <c r="D344" s="46" t="s">
        <v>355</v>
      </c>
      <c r="E344" s="43" t="s">
        <v>1</v>
      </c>
      <c r="F344" s="45">
        <v>28</v>
      </c>
      <c r="G344" s="43"/>
      <c r="H344" s="47"/>
      <c r="I344" s="47"/>
    </row>
    <row r="345" spans="1:9" s="21" customFormat="1" x14ac:dyDescent="0.3">
      <c r="A345" s="88"/>
      <c r="B345" s="88"/>
      <c r="C345" s="88"/>
      <c r="D345" s="89"/>
      <c r="E345" s="88"/>
      <c r="F345" s="20"/>
      <c r="G345" s="88"/>
      <c r="H345" s="10"/>
      <c r="I345" s="14"/>
    </row>
    <row r="346" spans="1:9" x14ac:dyDescent="0.3">
      <c r="A346" s="34"/>
      <c r="B346" s="34"/>
      <c r="C346" s="34"/>
      <c r="D346" s="12" t="s">
        <v>375</v>
      </c>
      <c r="E346" s="3"/>
      <c r="F346" s="3"/>
      <c r="G346" s="105"/>
      <c r="H346" s="105"/>
      <c r="I346" s="42"/>
    </row>
    <row r="347" spans="1:9" x14ac:dyDescent="0.3">
      <c r="A347" s="34"/>
      <c r="B347" s="34"/>
      <c r="C347" s="34"/>
      <c r="D347" s="12" t="s">
        <v>376</v>
      </c>
      <c r="E347" s="3"/>
      <c r="F347" s="3"/>
      <c r="G347" s="3"/>
      <c r="H347" s="105"/>
      <c r="I347" s="42"/>
    </row>
    <row r="348" spans="1:9" x14ac:dyDescent="0.3">
      <c r="A348" s="34"/>
      <c r="B348" s="34"/>
      <c r="C348" s="34"/>
      <c r="D348" s="12" t="s">
        <v>377</v>
      </c>
      <c r="E348" s="3"/>
      <c r="F348" s="3"/>
      <c r="G348" s="105"/>
      <c r="H348" s="105"/>
      <c r="I348" s="42"/>
    </row>
    <row r="349" spans="1:9" x14ac:dyDescent="0.3">
      <c r="A349" s="34"/>
      <c r="B349" s="34"/>
      <c r="C349" s="34"/>
      <c r="D349" s="12" t="s">
        <v>378</v>
      </c>
      <c r="E349" s="3"/>
      <c r="F349" s="3"/>
      <c r="G349" s="3"/>
      <c r="H349" s="105"/>
      <c r="I349" s="42"/>
    </row>
    <row r="350" spans="1:9" x14ac:dyDescent="0.3">
      <c r="A350" s="34"/>
      <c r="B350" s="34"/>
      <c r="C350" s="34"/>
      <c r="D350" s="12"/>
      <c r="E350" s="3"/>
      <c r="F350" s="3"/>
      <c r="G350" s="3"/>
      <c r="H350" s="105"/>
      <c r="I350" s="42"/>
    </row>
    <row r="351" spans="1:9" s="15" customFormat="1" ht="27.6" x14ac:dyDescent="0.3">
      <c r="A351" s="43" t="s">
        <v>170</v>
      </c>
      <c r="B351" s="49" t="s">
        <v>45</v>
      </c>
      <c r="C351" s="43" t="s">
        <v>357</v>
      </c>
      <c r="D351" s="46" t="s">
        <v>164</v>
      </c>
      <c r="E351" s="43" t="s">
        <v>1</v>
      </c>
      <c r="F351" s="45">
        <v>46</v>
      </c>
      <c r="G351" s="43"/>
      <c r="H351" s="47"/>
      <c r="I351" s="47"/>
    </row>
    <row r="352" spans="1:9" s="21" customFormat="1" x14ac:dyDescent="0.3">
      <c r="A352" s="88"/>
      <c r="B352" s="88"/>
      <c r="C352" s="88"/>
      <c r="D352" s="89"/>
      <c r="E352" s="88"/>
      <c r="F352" s="20"/>
      <c r="G352" s="88"/>
      <c r="H352" s="10"/>
      <c r="I352" s="14"/>
    </row>
    <row r="353" spans="1:9" x14ac:dyDescent="0.3">
      <c r="A353" s="34"/>
      <c r="B353" s="34"/>
      <c r="C353" s="34"/>
      <c r="D353" s="12" t="s">
        <v>386</v>
      </c>
      <c r="E353" s="3"/>
      <c r="F353" s="3"/>
      <c r="G353" s="105"/>
      <c r="H353" s="105"/>
      <c r="I353" s="42"/>
    </row>
    <row r="354" spans="1:9" x14ac:dyDescent="0.3">
      <c r="A354" s="34"/>
      <c r="B354" s="34"/>
      <c r="C354" s="34"/>
      <c r="D354" s="12" t="s">
        <v>379</v>
      </c>
      <c r="E354" s="3"/>
      <c r="F354" s="3"/>
      <c r="G354" s="3"/>
      <c r="H354" s="105"/>
      <c r="I354" s="42"/>
    </row>
    <row r="355" spans="1:9" x14ac:dyDescent="0.3">
      <c r="A355" s="34"/>
      <c r="B355" s="34"/>
      <c r="C355" s="34"/>
      <c r="D355" s="12" t="s">
        <v>380</v>
      </c>
      <c r="E355" s="3"/>
      <c r="F355" s="3"/>
      <c r="G355" s="105"/>
      <c r="H355" s="105"/>
      <c r="I355" s="42"/>
    </row>
    <row r="356" spans="1:9" x14ac:dyDescent="0.3">
      <c r="A356" s="34"/>
      <c r="B356" s="34"/>
      <c r="C356" s="34"/>
      <c r="D356" s="12" t="s">
        <v>381</v>
      </c>
      <c r="E356" s="3"/>
      <c r="F356" s="3"/>
      <c r="G356" s="3"/>
      <c r="H356" s="105"/>
      <c r="I356" s="42"/>
    </row>
    <row r="357" spans="1:9" x14ac:dyDescent="0.3">
      <c r="A357" s="34"/>
      <c r="B357" s="34"/>
      <c r="C357" s="34"/>
      <c r="D357" s="12"/>
      <c r="E357" s="3"/>
      <c r="F357" s="3"/>
      <c r="G357" s="3"/>
      <c r="H357" s="105"/>
      <c r="I357" s="42"/>
    </row>
    <row r="358" spans="1:9" s="15" customFormat="1" ht="27.6" x14ac:dyDescent="0.3">
      <c r="A358" s="43" t="s">
        <v>231</v>
      </c>
      <c r="B358" s="49" t="s">
        <v>45</v>
      </c>
      <c r="C358" s="43" t="s">
        <v>353</v>
      </c>
      <c r="D358" s="46" t="s">
        <v>354</v>
      </c>
      <c r="E358" s="43" t="s">
        <v>1</v>
      </c>
      <c r="F358" s="45">
        <v>24</v>
      </c>
      <c r="G358" s="43"/>
      <c r="H358" s="47"/>
      <c r="I358" s="47"/>
    </row>
    <row r="359" spans="1:9" s="21" customFormat="1" x14ac:dyDescent="0.3">
      <c r="A359" s="88"/>
      <c r="B359" s="88"/>
      <c r="C359" s="88"/>
      <c r="D359" s="89"/>
      <c r="E359" s="88"/>
      <c r="F359" s="20"/>
      <c r="G359" s="88"/>
      <c r="H359" s="10"/>
      <c r="I359" s="14"/>
    </row>
    <row r="360" spans="1:9" s="21" customFormat="1" x14ac:dyDescent="0.3">
      <c r="A360" s="88"/>
      <c r="B360" s="88"/>
      <c r="C360" s="88"/>
      <c r="D360" s="12" t="s">
        <v>383</v>
      </c>
      <c r="E360" s="88"/>
      <c r="F360" s="20"/>
      <c r="G360" s="88"/>
      <c r="H360" s="10"/>
      <c r="I360" s="14"/>
    </row>
    <row r="361" spans="1:9" s="21" customFormat="1" x14ac:dyDescent="0.3">
      <c r="A361" s="88"/>
      <c r="B361" s="88"/>
      <c r="C361" s="88"/>
      <c r="D361" s="12" t="s">
        <v>382</v>
      </c>
      <c r="E361" s="88"/>
      <c r="F361" s="20"/>
      <c r="G361" s="88"/>
      <c r="H361" s="10"/>
      <c r="I361" s="14"/>
    </row>
    <row r="362" spans="1:9" s="21" customFormat="1" x14ac:dyDescent="0.3">
      <c r="A362" s="88"/>
      <c r="B362" s="88"/>
      <c r="C362" s="88"/>
      <c r="D362" s="12" t="s">
        <v>384</v>
      </c>
      <c r="E362" s="88"/>
      <c r="F362" s="20"/>
      <c r="G362" s="88"/>
      <c r="H362" s="10"/>
      <c r="I362" s="14"/>
    </row>
    <row r="363" spans="1:9" s="21" customFormat="1" x14ac:dyDescent="0.3">
      <c r="A363" s="88"/>
      <c r="B363" s="88"/>
      <c r="C363" s="88"/>
      <c r="D363" s="12" t="s">
        <v>385</v>
      </c>
      <c r="E363" s="88"/>
      <c r="F363" s="20"/>
      <c r="G363" s="88"/>
      <c r="H363" s="10"/>
      <c r="I363" s="14"/>
    </row>
    <row r="364" spans="1:9" x14ac:dyDescent="0.3">
      <c r="A364" s="34"/>
      <c r="B364" s="34"/>
      <c r="C364" s="34"/>
      <c r="D364" s="12"/>
      <c r="E364" s="3"/>
      <c r="F364" s="3"/>
      <c r="G364" s="3"/>
      <c r="H364" s="105"/>
      <c r="I364" s="42"/>
    </row>
    <row r="365" spans="1:9" s="15" customFormat="1" ht="27.6" x14ac:dyDescent="0.3">
      <c r="A365" s="43" t="s">
        <v>232</v>
      </c>
      <c r="B365" s="49" t="s">
        <v>45</v>
      </c>
      <c r="C365" s="43" t="s">
        <v>351</v>
      </c>
      <c r="D365" s="46" t="s">
        <v>352</v>
      </c>
      <c r="E365" s="43" t="s">
        <v>1</v>
      </c>
      <c r="F365" s="45">
        <v>3</v>
      </c>
      <c r="G365" s="43"/>
      <c r="H365" s="47"/>
      <c r="I365" s="47"/>
    </row>
    <row r="366" spans="1:9" s="21" customFormat="1" x14ac:dyDescent="0.3">
      <c r="A366" s="88"/>
      <c r="B366" s="88"/>
      <c r="C366" s="88"/>
      <c r="D366" s="89"/>
      <c r="E366" s="88"/>
      <c r="F366" s="20"/>
      <c r="G366" s="88"/>
      <c r="H366" s="10"/>
      <c r="I366" s="14"/>
    </row>
    <row r="367" spans="1:9" x14ac:dyDescent="0.3">
      <c r="A367" s="34"/>
      <c r="B367" s="34"/>
      <c r="C367" s="34"/>
      <c r="D367" s="12" t="s">
        <v>387</v>
      </c>
      <c r="E367" s="3"/>
      <c r="F367" s="3"/>
      <c r="G367" s="105"/>
      <c r="H367" s="105"/>
      <c r="I367" s="42"/>
    </row>
    <row r="368" spans="1:9" x14ac:dyDescent="0.3">
      <c r="A368" s="34"/>
      <c r="B368" s="34"/>
      <c r="C368" s="34"/>
      <c r="D368" s="12"/>
      <c r="E368" s="3"/>
      <c r="F368" s="3"/>
      <c r="G368" s="3"/>
      <c r="H368" s="105"/>
      <c r="I368" s="42"/>
    </row>
    <row r="369" spans="1:9" s="15" customFormat="1" ht="27.6" x14ac:dyDescent="0.3">
      <c r="A369" s="43" t="s">
        <v>233</v>
      </c>
      <c r="B369" s="49" t="s">
        <v>30</v>
      </c>
      <c r="C369" s="43"/>
      <c r="D369" s="46" t="s">
        <v>388</v>
      </c>
      <c r="E369" s="43" t="s">
        <v>1</v>
      </c>
      <c r="F369" s="45">
        <v>2</v>
      </c>
      <c r="G369" s="43"/>
      <c r="H369" s="47"/>
      <c r="I369" s="47"/>
    </row>
    <row r="370" spans="1:9" s="21" customFormat="1" x14ac:dyDescent="0.3">
      <c r="A370" s="88"/>
      <c r="B370" s="88"/>
      <c r="C370" s="88"/>
      <c r="D370" s="89"/>
      <c r="E370" s="88"/>
      <c r="F370" s="20"/>
      <c r="G370" s="88"/>
      <c r="H370" s="10"/>
      <c r="I370" s="14"/>
    </row>
    <row r="371" spans="1:9" x14ac:dyDescent="0.3">
      <c r="A371" s="34"/>
      <c r="B371" s="34"/>
      <c r="C371" s="34"/>
      <c r="D371" s="12" t="s">
        <v>392</v>
      </c>
      <c r="E371" s="3"/>
      <c r="F371" s="3"/>
      <c r="G371" s="105"/>
      <c r="H371" s="105"/>
      <c r="I371" s="42"/>
    </row>
    <row r="372" spans="1:9" x14ac:dyDescent="0.3">
      <c r="A372" s="34"/>
      <c r="B372" s="34"/>
      <c r="C372" s="34"/>
      <c r="D372" s="12" t="s">
        <v>393</v>
      </c>
      <c r="E372" s="3"/>
      <c r="F372" s="3"/>
      <c r="G372" s="105"/>
      <c r="H372" s="105"/>
      <c r="I372" s="42"/>
    </row>
    <row r="373" spans="1:9" x14ac:dyDescent="0.3">
      <c r="A373" s="34"/>
      <c r="B373" s="34"/>
      <c r="C373" s="34"/>
      <c r="D373" s="12"/>
      <c r="E373" s="3"/>
      <c r="F373" s="3"/>
      <c r="G373" s="3"/>
      <c r="H373" s="105"/>
      <c r="I373" s="42"/>
    </row>
    <row r="374" spans="1:9" s="55" customFormat="1" x14ac:dyDescent="0.3">
      <c r="A374" s="104">
        <v>7</v>
      </c>
      <c r="B374" s="104"/>
      <c r="C374" s="104"/>
      <c r="D374" s="211" t="s">
        <v>174</v>
      </c>
      <c r="E374" s="211"/>
      <c r="F374" s="211"/>
      <c r="G374" s="211"/>
      <c r="H374" s="56"/>
      <c r="I374" s="56"/>
    </row>
    <row r="375" spans="1:9" s="15" customFormat="1" ht="41.4" x14ac:dyDescent="0.3">
      <c r="A375" s="43" t="s">
        <v>20</v>
      </c>
      <c r="B375" s="43" t="s">
        <v>45</v>
      </c>
      <c r="C375" s="43" t="s">
        <v>394</v>
      </c>
      <c r="D375" s="46" t="s">
        <v>165</v>
      </c>
      <c r="E375" s="43" t="s">
        <v>1</v>
      </c>
      <c r="F375" s="45">
        <v>3</v>
      </c>
      <c r="G375" s="43"/>
      <c r="H375" s="47"/>
      <c r="I375" s="47"/>
    </row>
    <row r="376" spans="1:9" s="21" customFormat="1" x14ac:dyDescent="0.3">
      <c r="A376" s="88"/>
      <c r="B376" s="88"/>
      <c r="C376" s="88"/>
      <c r="D376" s="89"/>
      <c r="E376" s="88"/>
      <c r="F376" s="26"/>
      <c r="G376" s="88"/>
      <c r="H376" s="14"/>
      <c r="I376" s="14"/>
    </row>
    <row r="377" spans="1:9" x14ac:dyDescent="0.3">
      <c r="A377" s="105"/>
      <c r="B377" s="105"/>
      <c r="C377" s="105"/>
      <c r="D377" s="12" t="s">
        <v>219</v>
      </c>
      <c r="E377" s="105"/>
      <c r="F377" s="105"/>
      <c r="G377" s="105"/>
      <c r="H377" s="42"/>
      <c r="I377" s="42"/>
    </row>
    <row r="378" spans="1:9" x14ac:dyDescent="0.3">
      <c r="A378" s="105"/>
      <c r="B378" s="105"/>
      <c r="C378" s="105"/>
      <c r="D378" s="12" t="s">
        <v>401</v>
      </c>
      <c r="E378" s="105"/>
      <c r="F378" s="105"/>
      <c r="G378" s="105"/>
      <c r="H378" s="42"/>
      <c r="I378" s="42"/>
    </row>
    <row r="379" spans="1:9" x14ac:dyDescent="0.3">
      <c r="A379" s="105"/>
      <c r="B379" s="105"/>
      <c r="C379" s="105"/>
      <c r="D379" s="12" t="s">
        <v>221</v>
      </c>
      <c r="E379" s="105"/>
      <c r="F379" s="105"/>
      <c r="G379" s="105"/>
      <c r="H379" s="42"/>
      <c r="I379" s="42"/>
    </row>
    <row r="380" spans="1:9" x14ac:dyDescent="0.3">
      <c r="A380" s="105"/>
      <c r="B380" s="105"/>
      <c r="C380" s="105"/>
      <c r="D380" s="12" t="s">
        <v>401</v>
      </c>
      <c r="E380" s="105"/>
      <c r="F380" s="105"/>
      <c r="G380" s="105"/>
      <c r="H380" s="42"/>
      <c r="I380" s="42"/>
    </row>
    <row r="381" spans="1:9" x14ac:dyDescent="0.3">
      <c r="A381" s="105"/>
      <c r="B381" s="105"/>
      <c r="C381" s="105"/>
      <c r="D381" s="12" t="s">
        <v>176</v>
      </c>
      <c r="E381" s="105"/>
      <c r="F381" s="105"/>
      <c r="G381" s="105"/>
      <c r="H381" s="42"/>
      <c r="I381" s="42"/>
    </row>
    <row r="382" spans="1:9" x14ac:dyDescent="0.3">
      <c r="A382" s="105"/>
      <c r="B382" s="105"/>
      <c r="C382" s="105"/>
      <c r="D382" s="12" t="s">
        <v>401</v>
      </c>
      <c r="E382" s="105"/>
      <c r="F382" s="105"/>
      <c r="G382" s="105"/>
      <c r="H382" s="42"/>
      <c r="I382" s="42"/>
    </row>
    <row r="383" spans="1:9" x14ac:dyDescent="0.3">
      <c r="A383" s="105"/>
      <c r="B383" s="105"/>
      <c r="C383" s="105"/>
      <c r="D383" s="44"/>
      <c r="E383" s="105"/>
      <c r="F383" s="105"/>
      <c r="G383" s="105"/>
      <c r="H383" s="42"/>
      <c r="I383" s="42"/>
    </row>
    <row r="384" spans="1:9" s="15" customFormat="1" ht="27.6" x14ac:dyDescent="0.3">
      <c r="A384" s="43" t="s">
        <v>31</v>
      </c>
      <c r="B384" s="43" t="s">
        <v>45</v>
      </c>
      <c r="C384" s="43" t="s">
        <v>396</v>
      </c>
      <c r="D384" s="46" t="s">
        <v>395</v>
      </c>
      <c r="E384" s="43" t="s">
        <v>1</v>
      </c>
      <c r="F384" s="45">
        <v>12</v>
      </c>
      <c r="G384" s="43"/>
      <c r="H384" s="47"/>
      <c r="I384" s="47"/>
    </row>
    <row r="385" spans="1:9" s="15" customFormat="1" x14ac:dyDescent="0.3">
      <c r="A385" s="88"/>
      <c r="B385" s="88"/>
      <c r="C385" s="88"/>
      <c r="D385" s="89"/>
      <c r="E385" s="88"/>
      <c r="F385" s="20"/>
      <c r="G385" s="88"/>
      <c r="H385" s="14"/>
      <c r="I385" s="14"/>
    </row>
    <row r="386" spans="1:9" s="15" customFormat="1" x14ac:dyDescent="0.3">
      <c r="A386" s="88"/>
      <c r="B386" s="88"/>
      <c r="C386" s="88"/>
      <c r="D386" s="12" t="s">
        <v>219</v>
      </c>
      <c r="E386" s="88"/>
      <c r="F386" s="20"/>
      <c r="G386" s="88"/>
      <c r="H386" s="14"/>
      <c r="I386" s="14"/>
    </row>
    <row r="387" spans="1:9" s="15" customFormat="1" x14ac:dyDescent="0.3">
      <c r="A387" s="88"/>
      <c r="B387" s="88"/>
      <c r="C387" s="88"/>
      <c r="D387" s="12" t="s">
        <v>402</v>
      </c>
      <c r="E387" s="88"/>
      <c r="F387" s="20"/>
      <c r="G387" s="88"/>
      <c r="H387" s="14"/>
      <c r="I387" s="14"/>
    </row>
    <row r="388" spans="1:9" s="15" customFormat="1" x14ac:dyDescent="0.3">
      <c r="A388" s="88"/>
      <c r="B388" s="88"/>
      <c r="C388" s="88"/>
      <c r="D388" s="12" t="s">
        <v>221</v>
      </c>
      <c r="E388" s="88"/>
      <c r="F388" s="20"/>
      <c r="G388" s="88"/>
      <c r="H388" s="14"/>
      <c r="I388" s="14"/>
    </row>
    <row r="389" spans="1:9" s="15" customFormat="1" x14ac:dyDescent="0.3">
      <c r="A389" s="88"/>
      <c r="B389" s="88"/>
      <c r="C389" s="88"/>
      <c r="D389" s="12" t="s">
        <v>403</v>
      </c>
      <c r="E389" s="88"/>
      <c r="F389" s="20"/>
      <c r="G389" s="88"/>
      <c r="H389" s="14"/>
      <c r="I389" s="14"/>
    </row>
    <row r="390" spans="1:9" s="15" customFormat="1" x14ac:dyDescent="0.3">
      <c r="A390" s="88"/>
      <c r="B390" s="88"/>
      <c r="C390" s="88"/>
      <c r="D390" s="12" t="s">
        <v>176</v>
      </c>
      <c r="E390" s="88"/>
      <c r="F390" s="20"/>
      <c r="G390" s="88"/>
      <c r="H390" s="14"/>
      <c r="I390" s="14"/>
    </row>
    <row r="391" spans="1:9" s="15" customFormat="1" x14ac:dyDescent="0.3">
      <c r="A391" s="88"/>
      <c r="B391" s="88"/>
      <c r="C391" s="88"/>
      <c r="D391" s="12" t="s">
        <v>404</v>
      </c>
      <c r="E391" s="88"/>
      <c r="F391" s="20"/>
      <c r="G391" s="88"/>
      <c r="H391" s="14"/>
      <c r="I391" s="14"/>
    </row>
    <row r="392" spans="1:9" s="15" customFormat="1" x14ac:dyDescent="0.3">
      <c r="A392" s="88"/>
      <c r="B392" s="88"/>
      <c r="C392" s="88"/>
      <c r="D392" s="89"/>
      <c r="E392" s="88"/>
      <c r="F392" s="20"/>
      <c r="G392" s="88"/>
      <c r="H392" s="14"/>
      <c r="I392" s="14"/>
    </row>
    <row r="393" spans="1:9" s="15" customFormat="1" ht="41.4" x14ac:dyDescent="0.3">
      <c r="A393" s="43" t="s">
        <v>32</v>
      </c>
      <c r="B393" s="43" t="s">
        <v>45</v>
      </c>
      <c r="C393" s="43" t="s">
        <v>399</v>
      </c>
      <c r="D393" s="46" t="s">
        <v>400</v>
      </c>
      <c r="E393" s="43" t="s">
        <v>1</v>
      </c>
      <c r="F393" s="45">
        <v>10</v>
      </c>
      <c r="G393" s="43"/>
      <c r="H393" s="47"/>
      <c r="I393" s="47"/>
    </row>
    <row r="394" spans="1:9" s="15" customFormat="1" x14ac:dyDescent="0.3">
      <c r="A394" s="88"/>
      <c r="B394" s="88"/>
      <c r="C394" s="88"/>
      <c r="D394" s="89"/>
      <c r="E394" s="88"/>
      <c r="F394" s="20"/>
      <c r="G394" s="88"/>
      <c r="H394" s="14"/>
      <c r="I394" s="14"/>
    </row>
    <row r="395" spans="1:9" s="15" customFormat="1" x14ac:dyDescent="0.3">
      <c r="A395" s="88"/>
      <c r="B395" s="88"/>
      <c r="C395" s="88"/>
      <c r="D395" s="12" t="s">
        <v>219</v>
      </c>
      <c r="E395" s="88"/>
      <c r="F395" s="20"/>
      <c r="G395" s="88"/>
      <c r="H395" s="14"/>
      <c r="I395" s="14"/>
    </row>
    <row r="396" spans="1:9" s="15" customFormat="1" x14ac:dyDescent="0.3">
      <c r="A396" s="88"/>
      <c r="B396" s="88"/>
      <c r="C396" s="88"/>
      <c r="D396" s="12" t="s">
        <v>405</v>
      </c>
      <c r="E396" s="88"/>
      <c r="F396" s="20"/>
      <c r="G396" s="88"/>
      <c r="H396" s="14"/>
      <c r="I396" s="14"/>
    </row>
    <row r="397" spans="1:9" s="15" customFormat="1" x14ac:dyDescent="0.3">
      <c r="A397" s="88"/>
      <c r="B397" s="88"/>
      <c r="C397" s="88"/>
      <c r="D397" s="12" t="s">
        <v>221</v>
      </c>
      <c r="E397" s="88"/>
      <c r="F397" s="20"/>
      <c r="G397" s="88"/>
      <c r="H397" s="14"/>
      <c r="I397" s="14"/>
    </row>
    <row r="398" spans="1:9" s="15" customFormat="1" x14ac:dyDescent="0.3">
      <c r="A398" s="88"/>
      <c r="B398" s="88"/>
      <c r="C398" s="88"/>
      <c r="D398" s="12" t="s">
        <v>406</v>
      </c>
      <c r="E398" s="88"/>
      <c r="F398" s="20"/>
      <c r="G398" s="88"/>
      <c r="H398" s="14"/>
      <c r="I398" s="14"/>
    </row>
    <row r="399" spans="1:9" s="15" customFormat="1" x14ac:dyDescent="0.3">
      <c r="A399" s="88"/>
      <c r="B399" s="88"/>
      <c r="C399" s="88"/>
      <c r="D399" s="12" t="s">
        <v>176</v>
      </c>
      <c r="E399" s="88"/>
      <c r="F399" s="20"/>
      <c r="G399" s="88"/>
      <c r="H399" s="14"/>
      <c r="I399" s="14"/>
    </row>
    <row r="400" spans="1:9" s="15" customFormat="1" x14ac:dyDescent="0.3">
      <c r="A400" s="88"/>
      <c r="B400" s="88"/>
      <c r="C400" s="88"/>
      <c r="D400" s="12" t="s">
        <v>405</v>
      </c>
      <c r="E400" s="88"/>
      <c r="F400" s="20"/>
      <c r="G400" s="88"/>
      <c r="H400" s="14"/>
      <c r="I400" s="14"/>
    </row>
    <row r="401" spans="1:9" s="15" customFormat="1" x14ac:dyDescent="0.3">
      <c r="A401" s="88"/>
      <c r="B401" s="88"/>
      <c r="C401" s="88"/>
      <c r="D401" s="89"/>
      <c r="E401" s="88"/>
      <c r="F401" s="20"/>
      <c r="G401" s="88"/>
      <c r="H401" s="14"/>
      <c r="I401" s="14"/>
    </row>
    <row r="402" spans="1:9" s="15" customFormat="1" ht="27.6" x14ac:dyDescent="0.3">
      <c r="A402" s="43" t="s">
        <v>33</v>
      </c>
      <c r="B402" s="43" t="s">
        <v>45</v>
      </c>
      <c r="C402" s="43" t="s">
        <v>398</v>
      </c>
      <c r="D402" s="46" t="s">
        <v>397</v>
      </c>
      <c r="E402" s="43" t="s">
        <v>1</v>
      </c>
      <c r="F402" s="45">
        <v>15</v>
      </c>
      <c r="G402" s="43"/>
      <c r="H402" s="47"/>
      <c r="I402" s="47"/>
    </row>
    <row r="403" spans="1:9" s="15" customFormat="1" x14ac:dyDescent="0.3">
      <c r="A403" s="88"/>
      <c r="B403" s="88"/>
      <c r="C403" s="88"/>
      <c r="D403" s="89"/>
      <c r="E403" s="88"/>
      <c r="F403" s="20"/>
      <c r="G403" s="88"/>
      <c r="H403" s="14"/>
      <c r="I403" s="14"/>
    </row>
    <row r="404" spans="1:9" s="15" customFormat="1" x14ac:dyDescent="0.3">
      <c r="A404" s="88"/>
      <c r="B404" s="88"/>
      <c r="C404" s="88"/>
      <c r="D404" s="12" t="s">
        <v>219</v>
      </c>
      <c r="E404" s="88"/>
      <c r="F404" s="20"/>
      <c r="G404" s="88"/>
      <c r="H404" s="14"/>
      <c r="I404" s="14"/>
    </row>
    <row r="405" spans="1:9" s="15" customFormat="1" x14ac:dyDescent="0.3">
      <c r="A405" s="88"/>
      <c r="B405" s="88"/>
      <c r="C405" s="88"/>
      <c r="D405" s="12" t="s">
        <v>408</v>
      </c>
      <c r="E405" s="88"/>
      <c r="F405" s="20"/>
      <c r="G405" s="88"/>
      <c r="H405" s="14"/>
      <c r="I405" s="14"/>
    </row>
    <row r="406" spans="1:9" s="15" customFormat="1" x14ac:dyDescent="0.3">
      <c r="A406" s="88"/>
      <c r="B406" s="88"/>
      <c r="C406" s="88"/>
      <c r="D406" s="12" t="s">
        <v>221</v>
      </c>
      <c r="E406" s="88"/>
      <c r="F406" s="20"/>
      <c r="G406" s="88"/>
      <c r="H406" s="14"/>
      <c r="I406" s="14"/>
    </row>
    <row r="407" spans="1:9" s="15" customFormat="1" x14ac:dyDescent="0.3">
      <c r="A407" s="88"/>
      <c r="B407" s="88"/>
      <c r="C407" s="88"/>
      <c r="D407" s="12" t="s">
        <v>410</v>
      </c>
      <c r="E407" s="88"/>
      <c r="F407" s="20"/>
      <c r="G407" s="88"/>
      <c r="H407" s="14"/>
      <c r="I407" s="14"/>
    </row>
    <row r="408" spans="1:9" s="15" customFormat="1" x14ac:dyDescent="0.3">
      <c r="A408" s="88"/>
      <c r="B408" s="88"/>
      <c r="C408" s="88"/>
      <c r="D408" s="12" t="s">
        <v>176</v>
      </c>
      <c r="E408" s="88"/>
      <c r="F408" s="20"/>
      <c r="G408" s="88"/>
      <c r="H408" s="14"/>
      <c r="I408" s="14"/>
    </row>
    <row r="409" spans="1:9" s="15" customFormat="1" x14ac:dyDescent="0.3">
      <c r="A409" s="88"/>
      <c r="B409" s="88"/>
      <c r="C409" s="88"/>
      <c r="D409" s="12" t="s">
        <v>411</v>
      </c>
      <c r="E409" s="88"/>
      <c r="F409" s="20"/>
      <c r="G409" s="88"/>
      <c r="H409" s="14"/>
      <c r="I409" s="14"/>
    </row>
    <row r="410" spans="1:9" s="15" customFormat="1" x14ac:dyDescent="0.3">
      <c r="A410" s="88"/>
      <c r="B410" s="88"/>
      <c r="C410" s="88"/>
      <c r="D410" s="89"/>
      <c r="E410" s="88"/>
      <c r="F410" s="20"/>
      <c r="G410" s="88"/>
      <c r="H410" s="14"/>
      <c r="I410" s="14"/>
    </row>
    <row r="411" spans="1:9" s="15" customFormat="1" ht="27.6" x14ac:dyDescent="0.3">
      <c r="A411" s="43" t="s">
        <v>437</v>
      </c>
      <c r="B411" s="43" t="s">
        <v>45</v>
      </c>
      <c r="C411" s="43" t="s">
        <v>438</v>
      </c>
      <c r="D411" s="46" t="s">
        <v>439</v>
      </c>
      <c r="E411" s="43" t="s">
        <v>1</v>
      </c>
      <c r="F411" s="45">
        <v>20</v>
      </c>
      <c r="G411" s="43"/>
      <c r="H411" s="47"/>
      <c r="I411" s="47"/>
    </row>
    <row r="412" spans="1:9" s="15" customFormat="1" x14ac:dyDescent="0.3">
      <c r="A412" s="88"/>
      <c r="B412" s="88"/>
      <c r="C412" s="88"/>
      <c r="D412" s="89"/>
      <c r="E412" s="88"/>
      <c r="F412" s="20"/>
      <c r="G412" s="88"/>
      <c r="H412" s="14"/>
      <c r="I412" s="14"/>
    </row>
    <row r="413" spans="1:9" s="15" customFormat="1" x14ac:dyDescent="0.3">
      <c r="A413" s="88"/>
      <c r="B413" s="88"/>
      <c r="C413" s="88"/>
      <c r="D413" s="12" t="s">
        <v>219</v>
      </c>
      <c r="E413" s="88"/>
      <c r="F413" s="20"/>
      <c r="G413" s="88"/>
      <c r="H413" s="14"/>
      <c r="I413" s="14"/>
    </row>
    <row r="414" spans="1:9" s="15" customFormat="1" x14ac:dyDescent="0.3">
      <c r="A414" s="88"/>
      <c r="B414" s="88"/>
      <c r="C414" s="88"/>
      <c r="D414" s="12" t="s">
        <v>407</v>
      </c>
      <c r="E414" s="88"/>
      <c r="F414" s="20"/>
      <c r="G414" s="88"/>
      <c r="H414" s="14"/>
      <c r="I414" s="14"/>
    </row>
    <row r="415" spans="1:9" s="15" customFormat="1" x14ac:dyDescent="0.3">
      <c r="A415" s="88"/>
      <c r="B415" s="88"/>
      <c r="C415" s="88"/>
      <c r="D415" s="12" t="s">
        <v>221</v>
      </c>
      <c r="E415" s="88"/>
      <c r="F415" s="20"/>
      <c r="G415" s="88"/>
      <c r="H415" s="14"/>
      <c r="I415" s="14"/>
    </row>
    <row r="416" spans="1:9" s="15" customFormat="1" x14ac:dyDescent="0.3">
      <c r="A416" s="88"/>
      <c r="B416" s="88"/>
      <c r="C416" s="88"/>
      <c r="D416" s="12" t="s">
        <v>409</v>
      </c>
      <c r="E416" s="88"/>
      <c r="F416" s="20"/>
      <c r="G416" s="88"/>
      <c r="H416" s="14"/>
      <c r="I416" s="14"/>
    </row>
    <row r="417" spans="1:9" s="15" customFormat="1" x14ac:dyDescent="0.3">
      <c r="A417" s="88"/>
      <c r="B417" s="88"/>
      <c r="C417" s="88"/>
      <c r="D417" s="12" t="s">
        <v>176</v>
      </c>
      <c r="E417" s="88"/>
      <c r="F417" s="20"/>
      <c r="G417" s="88"/>
      <c r="H417" s="14"/>
      <c r="I417" s="14"/>
    </row>
    <row r="418" spans="1:9" s="15" customFormat="1" x14ac:dyDescent="0.3">
      <c r="A418" s="88"/>
      <c r="B418" s="88"/>
      <c r="C418" s="88"/>
      <c r="D418" s="12" t="s">
        <v>407</v>
      </c>
      <c r="E418" s="88"/>
      <c r="F418" s="20"/>
      <c r="G418" s="88"/>
      <c r="H418" s="14"/>
      <c r="I418" s="14"/>
    </row>
    <row r="419" spans="1:9" s="15" customFormat="1" x14ac:dyDescent="0.3">
      <c r="A419" s="88"/>
      <c r="B419" s="88"/>
      <c r="C419" s="88"/>
      <c r="D419" s="89"/>
      <c r="E419" s="88"/>
      <c r="F419" s="20"/>
      <c r="G419" s="88"/>
      <c r="H419" s="14"/>
      <c r="I419" s="14"/>
    </row>
    <row r="420" spans="1:9" s="55" customFormat="1" ht="15.75" customHeight="1" x14ac:dyDescent="0.3">
      <c r="A420" s="104">
        <v>8</v>
      </c>
      <c r="B420" s="104"/>
      <c r="C420" s="104"/>
      <c r="D420" s="39" t="s">
        <v>234</v>
      </c>
      <c r="E420" s="39"/>
      <c r="F420" s="39"/>
      <c r="G420" s="39"/>
      <c r="H420" s="56"/>
      <c r="I420" s="56"/>
    </row>
    <row r="421" spans="1:9" s="15" customFormat="1" ht="41.4" x14ac:dyDescent="0.3">
      <c r="A421" s="43" t="s">
        <v>21</v>
      </c>
      <c r="B421" s="43" t="s">
        <v>45</v>
      </c>
      <c r="C421" s="43" t="s">
        <v>235</v>
      </c>
      <c r="D421" s="46" t="s">
        <v>157</v>
      </c>
      <c r="E421" s="43" t="s">
        <v>1</v>
      </c>
      <c r="F421" s="45">
        <v>1</v>
      </c>
      <c r="G421" s="43"/>
      <c r="H421" s="47"/>
      <c r="I421" s="47"/>
    </row>
    <row r="422" spans="1:9" x14ac:dyDescent="0.3">
      <c r="A422" s="105"/>
      <c r="B422" s="105"/>
      <c r="C422" s="105"/>
      <c r="D422" s="105"/>
      <c r="E422" s="105"/>
      <c r="F422" s="105"/>
      <c r="G422" s="105"/>
      <c r="H422" s="42"/>
      <c r="I422" s="42"/>
    </row>
    <row r="423" spans="1:9" x14ac:dyDescent="0.3">
      <c r="A423" s="105"/>
      <c r="B423" s="105"/>
      <c r="C423" s="105"/>
      <c r="D423" s="31" t="s">
        <v>412</v>
      </c>
      <c r="E423" s="105"/>
      <c r="F423" s="105"/>
      <c r="G423" s="105"/>
      <c r="H423" s="42"/>
      <c r="I423" s="42"/>
    </row>
    <row r="424" spans="1:9" x14ac:dyDescent="0.3">
      <c r="A424" s="105"/>
      <c r="B424" s="105"/>
      <c r="C424" s="105"/>
      <c r="D424" s="105"/>
      <c r="E424" s="105"/>
      <c r="F424" s="105"/>
      <c r="G424" s="105"/>
      <c r="H424" s="42"/>
      <c r="I424" s="42"/>
    </row>
    <row r="425" spans="1:9" s="15" customFormat="1" ht="27.6" x14ac:dyDescent="0.3">
      <c r="A425" s="43" t="s">
        <v>27</v>
      </c>
      <c r="B425" s="43" t="s">
        <v>45</v>
      </c>
      <c r="C425" s="43" t="s">
        <v>237</v>
      </c>
      <c r="D425" s="46" t="s">
        <v>413</v>
      </c>
      <c r="E425" s="43" t="s">
        <v>1</v>
      </c>
      <c r="F425" s="45">
        <v>1</v>
      </c>
      <c r="G425" s="43"/>
      <c r="H425" s="47"/>
      <c r="I425" s="47"/>
    </row>
    <row r="426" spans="1:9" x14ac:dyDescent="0.3">
      <c r="A426" s="105"/>
      <c r="B426" s="105"/>
      <c r="C426" s="105"/>
      <c r="D426" s="105"/>
      <c r="E426" s="105"/>
      <c r="F426" s="105"/>
      <c r="G426" s="105"/>
      <c r="H426" s="42"/>
      <c r="I426" s="42"/>
    </row>
    <row r="427" spans="1:9" x14ac:dyDescent="0.3">
      <c r="A427" s="105"/>
      <c r="B427" s="105"/>
      <c r="C427" s="105"/>
      <c r="D427" s="31" t="s">
        <v>414</v>
      </c>
      <c r="E427" s="105"/>
      <c r="F427" s="105"/>
      <c r="G427" s="105"/>
      <c r="H427" s="42"/>
      <c r="I427" s="42"/>
    </row>
    <row r="428" spans="1:9" x14ac:dyDescent="0.3">
      <c r="A428" s="105"/>
      <c r="B428" s="105"/>
      <c r="C428" s="105"/>
      <c r="D428" s="105"/>
      <c r="E428" s="105"/>
      <c r="F428" s="105"/>
      <c r="G428" s="105"/>
      <c r="H428" s="42"/>
      <c r="I428" s="42"/>
    </row>
    <row r="429" spans="1:9" s="55" customFormat="1" x14ac:dyDescent="0.3">
      <c r="A429" s="104">
        <v>9</v>
      </c>
      <c r="B429" s="104"/>
      <c r="C429" s="104"/>
      <c r="D429" s="39" t="s">
        <v>415</v>
      </c>
      <c r="E429" s="39"/>
      <c r="F429" s="39"/>
      <c r="G429" s="39"/>
      <c r="H429" s="56"/>
      <c r="I429" s="56"/>
    </row>
    <row r="430" spans="1:9" s="15" customFormat="1" x14ac:dyDescent="0.3">
      <c r="A430" s="43" t="s">
        <v>22</v>
      </c>
      <c r="B430" s="43" t="s">
        <v>45</v>
      </c>
      <c r="C430" s="43" t="s">
        <v>239</v>
      </c>
      <c r="D430" s="46" t="s">
        <v>240</v>
      </c>
      <c r="E430" s="43" t="s">
        <v>6</v>
      </c>
      <c r="F430" s="45">
        <v>436.66</v>
      </c>
      <c r="G430" s="43"/>
      <c r="H430" s="47"/>
      <c r="I430" s="47"/>
    </row>
    <row r="431" spans="1:9" x14ac:dyDescent="0.3">
      <c r="A431" s="105"/>
      <c r="B431" s="105"/>
      <c r="C431" s="105"/>
      <c r="D431" s="105"/>
      <c r="E431" s="105"/>
      <c r="F431" s="105"/>
      <c r="G431" s="105"/>
      <c r="H431" s="42"/>
      <c r="I431" s="42"/>
    </row>
    <row r="432" spans="1:9" x14ac:dyDescent="0.3">
      <c r="A432" s="105"/>
      <c r="B432" s="105"/>
      <c r="C432" s="105"/>
      <c r="D432" s="12" t="s">
        <v>420</v>
      </c>
      <c r="E432" s="105"/>
      <c r="F432" s="105"/>
      <c r="G432" s="105"/>
      <c r="H432" s="42"/>
      <c r="I432" s="42"/>
    </row>
    <row r="433" spans="1:9" x14ac:dyDescent="0.3">
      <c r="A433" s="105"/>
      <c r="B433" s="105"/>
      <c r="C433" s="105"/>
      <c r="D433" s="12" t="s">
        <v>421</v>
      </c>
      <c r="E433" s="105"/>
      <c r="F433" s="105"/>
      <c r="G433" s="105"/>
      <c r="H433" s="42"/>
      <c r="I433" s="42"/>
    </row>
    <row r="434" spans="1:9" x14ac:dyDescent="0.3">
      <c r="A434" s="105"/>
      <c r="B434" s="105"/>
      <c r="C434" s="105"/>
      <c r="D434" s="105"/>
      <c r="E434" s="105"/>
      <c r="F434" s="105"/>
      <c r="G434" s="105"/>
      <c r="H434" s="42"/>
      <c r="I434" s="42"/>
    </row>
    <row r="435" spans="1:9" s="15" customFormat="1" ht="55.2" x14ac:dyDescent="0.3">
      <c r="A435" s="43" t="s">
        <v>23</v>
      </c>
      <c r="B435" s="43" t="s">
        <v>45</v>
      </c>
      <c r="C435" s="43" t="s">
        <v>241</v>
      </c>
      <c r="D435" s="46" t="s">
        <v>242</v>
      </c>
      <c r="E435" s="43" t="s">
        <v>1</v>
      </c>
      <c r="F435" s="45">
        <v>3</v>
      </c>
      <c r="G435" s="43"/>
      <c r="H435" s="47"/>
      <c r="I435" s="47"/>
    </row>
    <row r="436" spans="1:9" x14ac:dyDescent="0.3">
      <c r="A436" s="105"/>
      <c r="B436" s="105"/>
      <c r="C436" s="105"/>
      <c r="D436" s="105"/>
      <c r="E436" s="105"/>
      <c r="F436" s="105"/>
      <c r="G436" s="105"/>
      <c r="H436" s="42"/>
      <c r="I436" s="42"/>
    </row>
    <row r="437" spans="1:9" x14ac:dyDescent="0.3">
      <c r="A437" s="105"/>
      <c r="B437" s="105"/>
      <c r="C437" s="105"/>
      <c r="D437" s="44" t="s">
        <v>417</v>
      </c>
      <c r="E437" s="105"/>
      <c r="F437" s="105"/>
      <c r="G437" s="105"/>
      <c r="H437" s="42"/>
      <c r="I437" s="42"/>
    </row>
    <row r="438" spans="1:9" x14ac:dyDescent="0.3">
      <c r="A438" s="105"/>
      <c r="B438" s="105"/>
      <c r="C438" s="105"/>
      <c r="D438" s="44" t="s">
        <v>418</v>
      </c>
      <c r="E438" s="105"/>
      <c r="F438" s="105"/>
      <c r="G438" s="105"/>
      <c r="H438" s="42"/>
      <c r="I438" s="42"/>
    </row>
    <row r="439" spans="1:9" x14ac:dyDescent="0.3">
      <c r="A439" s="105"/>
      <c r="B439" s="105"/>
      <c r="C439" s="105"/>
      <c r="D439" s="44" t="s">
        <v>419</v>
      </c>
      <c r="E439" s="105"/>
      <c r="F439" s="105"/>
      <c r="G439" s="105"/>
      <c r="H439" s="42"/>
      <c r="I439" s="42"/>
    </row>
    <row r="440" spans="1:9" x14ac:dyDescent="0.3">
      <c r="A440" s="105"/>
      <c r="B440" s="105"/>
      <c r="C440" s="105"/>
      <c r="D440" s="105"/>
      <c r="E440" s="105"/>
      <c r="F440" s="105"/>
      <c r="G440" s="105"/>
      <c r="H440" s="42"/>
      <c r="I440" s="42"/>
    </row>
    <row r="441" spans="1:9" s="15" customFormat="1" x14ac:dyDescent="0.3">
      <c r="A441" s="43" t="s">
        <v>34</v>
      </c>
      <c r="B441" s="43" t="s">
        <v>45</v>
      </c>
      <c r="C441" s="43" t="s">
        <v>243</v>
      </c>
      <c r="D441" s="46" t="s">
        <v>159</v>
      </c>
      <c r="E441" s="43" t="s">
        <v>1</v>
      </c>
      <c r="F441" s="45">
        <v>1</v>
      </c>
      <c r="G441" s="43"/>
      <c r="H441" s="47"/>
      <c r="I441" s="47"/>
    </row>
    <row r="442" spans="1:9" x14ac:dyDescent="0.3">
      <c r="A442" s="105"/>
      <c r="B442" s="105"/>
      <c r="C442" s="105"/>
      <c r="D442" s="105"/>
      <c r="E442" s="105"/>
      <c r="F442" s="105"/>
      <c r="G442" s="105"/>
      <c r="H442" s="42"/>
      <c r="I442" s="42"/>
    </row>
    <row r="443" spans="1:9" x14ac:dyDescent="0.3">
      <c r="A443" s="105"/>
      <c r="B443" s="105"/>
      <c r="C443" s="105"/>
      <c r="D443" s="44" t="s">
        <v>416</v>
      </c>
      <c r="E443" s="105"/>
      <c r="F443" s="105"/>
      <c r="G443" s="105"/>
      <c r="H443" s="42"/>
      <c r="I443" s="42"/>
    </row>
    <row r="444" spans="1:9" x14ac:dyDescent="0.3">
      <c r="A444" s="105"/>
      <c r="B444" s="105"/>
      <c r="C444" s="105"/>
      <c r="D444" s="105"/>
      <c r="E444" s="105"/>
      <c r="F444" s="105"/>
      <c r="G444" s="105"/>
      <c r="H444" s="42"/>
      <c r="I444" s="42"/>
    </row>
    <row r="445" spans="1:9" x14ac:dyDescent="0.3">
      <c r="A445" s="210"/>
      <c r="B445" s="210"/>
      <c r="C445" s="210"/>
      <c r="D445" s="210"/>
      <c r="E445" s="210"/>
      <c r="F445" s="210"/>
      <c r="G445" s="210"/>
      <c r="H445" s="210"/>
      <c r="I445" s="210"/>
    </row>
  </sheetData>
  <mergeCells count="11">
    <mergeCell ref="A5:D5"/>
    <mergeCell ref="A6:D6"/>
    <mergeCell ref="E1:I6"/>
    <mergeCell ref="A445:I445"/>
    <mergeCell ref="D310:G310"/>
    <mergeCell ref="D374:G374"/>
    <mergeCell ref="A7:I7"/>
    <mergeCell ref="A1:D1"/>
    <mergeCell ref="A2:D2"/>
    <mergeCell ref="A3:D3"/>
    <mergeCell ref="A4:D4"/>
  </mergeCells>
  <pageMargins left="0.511811024" right="0.511811024" top="0.78740157499999996" bottom="0.78740157499999996" header="0.31496062000000002" footer="0.31496062000000002"/>
  <pageSetup paperSize="9" scale="4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>
    <pageSetUpPr fitToPage="1"/>
  </sheetPr>
  <dimension ref="A1:O48"/>
  <sheetViews>
    <sheetView tabSelected="1" zoomScale="80" zoomScaleNormal="80" workbookViewId="0">
      <selection activeCell="K25" sqref="K25"/>
    </sheetView>
  </sheetViews>
  <sheetFormatPr defaultColWidth="9.109375" defaultRowHeight="13.8" x14ac:dyDescent="0.25"/>
  <cols>
    <col min="1" max="1" width="12.44140625" style="2" bestFit="1" customWidth="1"/>
    <col min="2" max="2" width="79.5546875" style="2" customWidth="1"/>
    <col min="3" max="3" width="9.109375" style="2"/>
    <col min="4" max="4" width="13.5546875" style="2" customWidth="1"/>
    <col min="5" max="5" width="14.33203125" style="2" bestFit="1" customWidth="1"/>
    <col min="6" max="6" width="14.44140625" style="2" bestFit="1" customWidth="1"/>
    <col min="7" max="7" width="16.6640625" style="2" bestFit="1" customWidth="1"/>
    <col min="8" max="8" width="16.6640625" style="2" customWidth="1"/>
    <col min="9" max="9" width="13.5546875" style="65" bestFit="1" customWidth="1"/>
    <col min="10" max="10" width="16.88671875" style="65" bestFit="1" customWidth="1"/>
    <col min="11" max="11" width="11" style="1" customWidth="1"/>
    <col min="12" max="13" width="9.109375" style="2"/>
    <col min="14" max="14" width="12.44140625" style="2" bestFit="1" customWidth="1"/>
    <col min="15" max="15" width="11.33203125" style="2" bestFit="1" customWidth="1"/>
    <col min="16" max="16384" width="9.109375" style="2"/>
  </cols>
  <sheetData>
    <row r="1" spans="1:15" ht="15.6" customHeight="1" x14ac:dyDescent="0.25">
      <c r="A1" s="233" t="s">
        <v>24</v>
      </c>
      <c r="B1" s="234"/>
      <c r="C1" s="234"/>
      <c r="D1" s="234"/>
      <c r="E1" s="234"/>
      <c r="F1" s="235"/>
      <c r="G1" s="224"/>
      <c r="H1" s="225"/>
      <c r="I1" s="225"/>
      <c r="J1" s="225"/>
      <c r="K1" s="226"/>
      <c r="N1" s="50" t="s">
        <v>153</v>
      </c>
      <c r="O1" s="61" t="s">
        <v>154</v>
      </c>
    </row>
    <row r="2" spans="1:15" ht="15.6" customHeight="1" x14ac:dyDescent="0.25">
      <c r="A2" s="233" t="s">
        <v>43</v>
      </c>
      <c r="B2" s="234"/>
      <c r="C2" s="234"/>
      <c r="D2" s="234"/>
      <c r="E2" s="234"/>
      <c r="F2" s="235"/>
      <c r="G2" s="227"/>
      <c r="H2" s="228"/>
      <c r="I2" s="228"/>
      <c r="J2" s="228"/>
      <c r="K2" s="229"/>
      <c r="N2" s="68" t="s">
        <v>61</v>
      </c>
      <c r="O2" s="61">
        <v>0.65</v>
      </c>
    </row>
    <row r="3" spans="1:15" ht="15.6" customHeight="1" x14ac:dyDescent="0.25">
      <c r="A3" s="233" t="s">
        <v>467</v>
      </c>
      <c r="B3" s="234"/>
      <c r="C3" s="234"/>
      <c r="D3" s="234"/>
      <c r="E3" s="234"/>
      <c r="F3" s="235"/>
      <c r="G3" s="227"/>
      <c r="H3" s="228"/>
      <c r="I3" s="228"/>
      <c r="J3" s="228"/>
      <c r="K3" s="229"/>
      <c r="N3" s="67" t="s">
        <v>83</v>
      </c>
      <c r="O3" s="61">
        <v>0.9</v>
      </c>
    </row>
    <row r="4" spans="1:15" x14ac:dyDescent="0.25">
      <c r="A4" s="223" t="s">
        <v>468</v>
      </c>
      <c r="B4" s="223"/>
      <c r="C4" s="223"/>
      <c r="D4" s="223"/>
      <c r="E4" s="223"/>
      <c r="F4" s="223"/>
      <c r="G4" s="227"/>
      <c r="H4" s="228"/>
      <c r="I4" s="228"/>
      <c r="J4" s="228"/>
      <c r="K4" s="229"/>
      <c r="N4" s="168" t="s">
        <v>99</v>
      </c>
      <c r="O4" s="61">
        <v>1</v>
      </c>
    </row>
    <row r="5" spans="1:15" x14ac:dyDescent="0.25">
      <c r="A5" s="223" t="s">
        <v>466</v>
      </c>
      <c r="B5" s="223"/>
      <c r="C5" s="223"/>
      <c r="D5" s="223"/>
      <c r="E5" s="223"/>
      <c r="F5" s="223"/>
      <c r="G5" s="227"/>
      <c r="H5" s="228"/>
      <c r="I5" s="228"/>
      <c r="J5" s="228"/>
      <c r="K5" s="229"/>
    </row>
    <row r="6" spans="1:15" x14ac:dyDescent="0.25">
      <c r="A6" s="223" t="s">
        <v>443</v>
      </c>
      <c r="B6" s="223"/>
      <c r="C6" s="223"/>
      <c r="D6" s="223"/>
      <c r="E6" s="223"/>
      <c r="F6" s="223"/>
      <c r="G6" s="230"/>
      <c r="H6" s="231"/>
      <c r="I6" s="231"/>
      <c r="J6" s="231"/>
      <c r="K6" s="232"/>
    </row>
    <row r="7" spans="1:15" x14ac:dyDescent="0.25">
      <c r="A7" s="213" t="s">
        <v>142</v>
      </c>
      <c r="B7" s="214"/>
      <c r="C7" s="214"/>
      <c r="D7" s="214"/>
      <c r="E7" s="214"/>
      <c r="F7" s="214"/>
      <c r="G7" s="165" t="s">
        <v>457</v>
      </c>
      <c r="H7" s="166">
        <v>0.25219999999999998</v>
      </c>
      <c r="I7" s="217" t="s">
        <v>143</v>
      </c>
      <c r="J7" s="217"/>
      <c r="K7" s="217"/>
    </row>
    <row r="8" spans="1:15" x14ac:dyDescent="0.25">
      <c r="A8" s="219" t="s">
        <v>0</v>
      </c>
      <c r="B8" s="219" t="s">
        <v>25</v>
      </c>
      <c r="C8" s="219" t="s">
        <v>38</v>
      </c>
      <c r="D8" s="219" t="s">
        <v>40</v>
      </c>
      <c r="E8" s="220" t="s">
        <v>39</v>
      </c>
      <c r="F8" s="221"/>
      <c r="G8" s="221"/>
      <c r="H8" s="222"/>
      <c r="I8" s="218" t="s">
        <v>144</v>
      </c>
      <c r="J8" s="218" t="s">
        <v>145</v>
      </c>
      <c r="K8" s="219"/>
    </row>
    <row r="9" spans="1:15" x14ac:dyDescent="0.25">
      <c r="A9" s="219"/>
      <c r="B9" s="219"/>
      <c r="C9" s="219"/>
      <c r="D9" s="219"/>
      <c r="E9" s="41" t="s">
        <v>139</v>
      </c>
      <c r="F9" s="41" t="s">
        <v>140</v>
      </c>
      <c r="G9" s="38" t="s">
        <v>42</v>
      </c>
      <c r="H9" s="38" t="s">
        <v>141</v>
      </c>
      <c r="I9" s="218"/>
      <c r="J9" s="218"/>
      <c r="K9" s="219"/>
    </row>
    <row r="10" spans="1:15" ht="31.2" x14ac:dyDescent="0.25">
      <c r="A10" s="148" t="s">
        <v>9</v>
      </c>
      <c r="B10" s="157" t="s">
        <v>436</v>
      </c>
      <c r="C10" s="148" t="s">
        <v>6</v>
      </c>
      <c r="D10" s="150">
        <v>372.79</v>
      </c>
      <c r="E10" s="151">
        <v>78.27</v>
      </c>
      <c r="F10" s="13">
        <f t="shared" ref="F10:F47" si="0">E10*(1+$H$7)</f>
        <v>98.009693999999996</v>
      </c>
      <c r="G10" s="25">
        <f t="shared" ref="G10:G47" si="1">D10*E10</f>
        <v>29178.273300000001</v>
      </c>
      <c r="H10" s="25">
        <f t="shared" ref="H10:H47" si="2">D10*F10</f>
        <v>36537.033826259998</v>
      </c>
      <c r="I10" s="62">
        <f t="shared" ref="I10:I47" si="3">H10/$H$48</f>
        <v>0.13958742929236728</v>
      </c>
      <c r="J10" s="62">
        <f>I10</f>
        <v>0.13958742929236728</v>
      </c>
      <c r="K10" s="68" t="str">
        <f t="shared" ref="K10:K47" si="4">IF(J10&lt;$O$2,$N$2,IF(J10&lt;$O$3,$N$3,$N$4))</f>
        <v>A</v>
      </c>
    </row>
    <row r="11" spans="1:15" ht="27.6" x14ac:dyDescent="0.25">
      <c r="A11" s="85" t="s">
        <v>32</v>
      </c>
      <c r="B11" s="86" t="s">
        <v>400</v>
      </c>
      <c r="C11" s="85" t="s">
        <v>1</v>
      </c>
      <c r="D11" s="20">
        <v>10</v>
      </c>
      <c r="E11" s="13">
        <v>2733.79</v>
      </c>
      <c r="F11" s="13">
        <f t="shared" si="0"/>
        <v>3423.2518379999997</v>
      </c>
      <c r="G11" s="13">
        <f t="shared" si="1"/>
        <v>27337.9</v>
      </c>
      <c r="H11" s="13">
        <f t="shared" si="2"/>
        <v>34232.518379999994</v>
      </c>
      <c r="I11" s="62">
        <f t="shared" si="3"/>
        <v>0.130783173631176</v>
      </c>
      <c r="J11" s="62">
        <f t="shared" ref="J11:J19" si="5">I11+J10</f>
        <v>0.27037060292354331</v>
      </c>
      <c r="K11" s="68" t="str">
        <f t="shared" si="4"/>
        <v>A</v>
      </c>
    </row>
    <row r="12" spans="1:15" x14ac:dyDescent="0.25">
      <c r="A12" s="85" t="s">
        <v>233</v>
      </c>
      <c r="B12" s="6" t="s">
        <v>388</v>
      </c>
      <c r="C12" s="85" t="s">
        <v>1</v>
      </c>
      <c r="D12" s="88">
        <v>2</v>
      </c>
      <c r="E12" s="13">
        <v>12800</v>
      </c>
      <c r="F12" s="13">
        <f t="shared" si="0"/>
        <v>16028.16</v>
      </c>
      <c r="G12" s="13">
        <f t="shared" si="1"/>
        <v>25600</v>
      </c>
      <c r="H12" s="13">
        <f t="shared" si="2"/>
        <v>32056.32</v>
      </c>
      <c r="I12" s="62">
        <f t="shared" si="3"/>
        <v>0.12246914521444978</v>
      </c>
      <c r="J12" s="62">
        <f t="shared" si="5"/>
        <v>0.39283974813799311</v>
      </c>
      <c r="K12" s="68" t="str">
        <f t="shared" si="4"/>
        <v>A</v>
      </c>
    </row>
    <row r="13" spans="1:15" ht="55.2" x14ac:dyDescent="0.25">
      <c r="A13" s="85" t="s">
        <v>10</v>
      </c>
      <c r="B13" s="89" t="s">
        <v>247</v>
      </c>
      <c r="C13" s="88" t="s">
        <v>8</v>
      </c>
      <c r="D13" s="26">
        <v>417.46</v>
      </c>
      <c r="E13" s="13">
        <v>49.97</v>
      </c>
      <c r="F13" s="13">
        <f t="shared" si="0"/>
        <v>62.572433999999994</v>
      </c>
      <c r="G13" s="13">
        <f t="shared" si="1"/>
        <v>20860.476199999997</v>
      </c>
      <c r="H13" s="13">
        <f t="shared" si="2"/>
        <v>26121.488297639997</v>
      </c>
      <c r="I13" s="62">
        <f t="shared" si="3"/>
        <v>9.9795495663295819E-2</v>
      </c>
      <c r="J13" s="62">
        <f t="shared" si="5"/>
        <v>0.49263524380128892</v>
      </c>
      <c r="K13" s="68" t="str">
        <f t="shared" si="4"/>
        <v>A</v>
      </c>
    </row>
    <row r="14" spans="1:15" ht="27.6" x14ac:dyDescent="0.25">
      <c r="A14" s="85" t="s">
        <v>437</v>
      </c>
      <c r="B14" s="6" t="s">
        <v>439</v>
      </c>
      <c r="C14" s="85" t="s">
        <v>1</v>
      </c>
      <c r="D14" s="19">
        <v>20</v>
      </c>
      <c r="E14" s="13">
        <v>965.04</v>
      </c>
      <c r="F14" s="13">
        <f t="shared" si="0"/>
        <v>1208.423088</v>
      </c>
      <c r="G14" s="13">
        <f t="shared" si="1"/>
        <v>19300.8</v>
      </c>
      <c r="H14" s="25">
        <f t="shared" si="2"/>
        <v>24168.461759999998</v>
      </c>
      <c r="I14" s="62">
        <f t="shared" si="3"/>
        <v>9.2334081170119223E-2</v>
      </c>
      <c r="J14" s="62">
        <f t="shared" si="5"/>
        <v>0.58496932497140819</v>
      </c>
      <c r="K14" s="68" t="str">
        <f t="shared" si="4"/>
        <v>A</v>
      </c>
    </row>
    <row r="15" spans="1:15" ht="46.8" x14ac:dyDescent="0.25">
      <c r="A15" s="148" t="s">
        <v>13</v>
      </c>
      <c r="B15" s="157" t="s">
        <v>462</v>
      </c>
      <c r="C15" s="148" t="s">
        <v>6</v>
      </c>
      <c r="D15" s="148">
        <v>235.97</v>
      </c>
      <c r="E15" s="151">
        <v>71.02</v>
      </c>
      <c r="F15" s="13">
        <f t="shared" si="0"/>
        <v>88.931243999999992</v>
      </c>
      <c r="G15" s="25">
        <f t="shared" si="1"/>
        <v>16758.589400000001</v>
      </c>
      <c r="H15" s="25">
        <f t="shared" si="2"/>
        <v>20985.105646679996</v>
      </c>
      <c r="I15" s="62">
        <f t="shared" si="3"/>
        <v>8.0172270266325715E-2</v>
      </c>
      <c r="J15" s="62">
        <f t="shared" si="5"/>
        <v>0.66514159523773386</v>
      </c>
      <c r="K15" s="67" t="str">
        <f t="shared" si="4"/>
        <v>B</v>
      </c>
    </row>
    <row r="16" spans="1:15" ht="27.6" x14ac:dyDescent="0.25">
      <c r="A16" s="85" t="s">
        <v>169</v>
      </c>
      <c r="B16" s="6" t="s">
        <v>355</v>
      </c>
      <c r="C16" s="85" t="s">
        <v>1</v>
      </c>
      <c r="D16" s="88">
        <v>28</v>
      </c>
      <c r="E16" s="13">
        <v>386.21</v>
      </c>
      <c r="F16" s="13">
        <f t="shared" si="0"/>
        <v>483.61216199999996</v>
      </c>
      <c r="G16" s="13">
        <f t="shared" si="1"/>
        <v>10813.88</v>
      </c>
      <c r="H16" s="13">
        <f t="shared" si="2"/>
        <v>13541.140535999999</v>
      </c>
      <c r="I16" s="62">
        <f t="shared" si="3"/>
        <v>5.1733071877016958E-2</v>
      </c>
      <c r="J16" s="62">
        <f t="shared" si="5"/>
        <v>0.71687466711475079</v>
      </c>
      <c r="K16" s="67" t="str">
        <f t="shared" si="4"/>
        <v>B</v>
      </c>
    </row>
    <row r="17" spans="1:11" ht="27.6" x14ac:dyDescent="0.25">
      <c r="A17" s="85" t="s">
        <v>33</v>
      </c>
      <c r="B17" s="6" t="s">
        <v>397</v>
      </c>
      <c r="C17" s="85" t="s">
        <v>1</v>
      </c>
      <c r="D17" s="88">
        <v>15</v>
      </c>
      <c r="E17" s="13">
        <v>542.35</v>
      </c>
      <c r="F17" s="13">
        <f t="shared" si="0"/>
        <v>679.13067000000001</v>
      </c>
      <c r="G17" s="13">
        <f t="shared" si="1"/>
        <v>8135.25</v>
      </c>
      <c r="H17" s="13">
        <f t="shared" si="2"/>
        <v>10186.96005</v>
      </c>
      <c r="I17" s="62">
        <f t="shared" si="3"/>
        <v>3.8918637250228615E-2</v>
      </c>
      <c r="J17" s="62">
        <f t="shared" si="5"/>
        <v>0.75579330436497938</v>
      </c>
      <c r="K17" s="67" t="str">
        <f t="shared" si="4"/>
        <v>B</v>
      </c>
    </row>
    <row r="18" spans="1:11" ht="27.6" x14ac:dyDescent="0.25">
      <c r="A18" s="85" t="s">
        <v>31</v>
      </c>
      <c r="B18" s="6" t="s">
        <v>395</v>
      </c>
      <c r="C18" s="85" t="s">
        <v>1</v>
      </c>
      <c r="D18" s="88">
        <v>12</v>
      </c>
      <c r="E18" s="13">
        <v>653.84</v>
      </c>
      <c r="F18" s="13">
        <f t="shared" si="0"/>
        <v>818.73844800000006</v>
      </c>
      <c r="G18" s="13">
        <f t="shared" si="1"/>
        <v>7846.08</v>
      </c>
      <c r="H18" s="13">
        <f t="shared" si="2"/>
        <v>9824.8613760000007</v>
      </c>
      <c r="I18" s="62">
        <f t="shared" si="3"/>
        <v>3.7535262143913679E-2</v>
      </c>
      <c r="J18" s="62">
        <f t="shared" si="5"/>
        <v>0.79332856650889305</v>
      </c>
      <c r="K18" s="67" t="str">
        <f t="shared" si="4"/>
        <v>B</v>
      </c>
    </row>
    <row r="19" spans="1:11" ht="31.2" x14ac:dyDescent="0.25">
      <c r="A19" s="148" t="s">
        <v>229</v>
      </c>
      <c r="B19" s="149" t="s">
        <v>166</v>
      </c>
      <c r="C19" s="148" t="s">
        <v>6</v>
      </c>
      <c r="D19" s="148">
        <v>25.88</v>
      </c>
      <c r="E19" s="151">
        <v>208.13</v>
      </c>
      <c r="F19" s="13">
        <f t="shared" si="0"/>
        <v>260.620386</v>
      </c>
      <c r="G19" s="25">
        <f t="shared" si="1"/>
        <v>5386.4043999999994</v>
      </c>
      <c r="H19" s="13">
        <f t="shared" si="2"/>
        <v>6744.8555896799999</v>
      </c>
      <c r="I19" s="62">
        <f t="shared" si="3"/>
        <v>2.5768294634662157E-2</v>
      </c>
      <c r="J19" s="62">
        <f t="shared" si="5"/>
        <v>0.81909686114355518</v>
      </c>
      <c r="K19" s="67" t="str">
        <f t="shared" si="4"/>
        <v>B</v>
      </c>
    </row>
    <row r="20" spans="1:11" ht="41.4" x14ac:dyDescent="0.25">
      <c r="A20" s="85" t="s">
        <v>16</v>
      </c>
      <c r="B20" s="86" t="s">
        <v>316</v>
      </c>
      <c r="C20" s="85" t="s">
        <v>6</v>
      </c>
      <c r="D20" s="88">
        <v>121.34</v>
      </c>
      <c r="E20" s="13">
        <v>38.71</v>
      </c>
      <c r="F20" s="13">
        <f t="shared" si="0"/>
        <v>48.472662</v>
      </c>
      <c r="G20" s="13">
        <f t="shared" si="1"/>
        <v>4697.0713999999998</v>
      </c>
      <c r="H20" s="13">
        <f t="shared" si="2"/>
        <v>5881.67280708</v>
      </c>
      <c r="I20" s="62">
        <f t="shared" si="3"/>
        <v>2.2470559350360894E-2</v>
      </c>
      <c r="J20" s="62">
        <f t="shared" ref="J20:J28" si="6">I20+J19</f>
        <v>0.84156742049391609</v>
      </c>
      <c r="K20" s="67" t="str">
        <f t="shared" si="4"/>
        <v>B</v>
      </c>
    </row>
    <row r="21" spans="1:11" ht="27.6" x14ac:dyDescent="0.25">
      <c r="A21" s="85" t="s">
        <v>170</v>
      </c>
      <c r="B21" s="6" t="s">
        <v>164</v>
      </c>
      <c r="C21" s="88" t="s">
        <v>1</v>
      </c>
      <c r="D21" s="20">
        <v>46</v>
      </c>
      <c r="E21" s="13">
        <v>100.57</v>
      </c>
      <c r="F21" s="13">
        <f t="shared" si="0"/>
        <v>125.93375399999999</v>
      </c>
      <c r="G21" s="13">
        <f t="shared" si="1"/>
        <v>4626.2199999999993</v>
      </c>
      <c r="H21" s="25">
        <f t="shared" si="2"/>
        <v>5792.9526839999999</v>
      </c>
      <c r="I21" s="62">
        <f t="shared" si="3"/>
        <v>2.2131609725546557E-2</v>
      </c>
      <c r="J21" s="62">
        <f t="shared" si="6"/>
        <v>0.86369903021946259</v>
      </c>
      <c r="K21" s="67" t="str">
        <f t="shared" si="4"/>
        <v>B</v>
      </c>
    </row>
    <row r="22" spans="1:11" ht="41.4" x14ac:dyDescent="0.25">
      <c r="A22" s="85" t="s">
        <v>305</v>
      </c>
      <c r="B22" s="86" t="s">
        <v>307</v>
      </c>
      <c r="C22" s="85" t="s">
        <v>5</v>
      </c>
      <c r="D22" s="26">
        <v>1.82</v>
      </c>
      <c r="E22" s="13">
        <v>2309.4899999999998</v>
      </c>
      <c r="F22" s="13">
        <f t="shared" si="0"/>
        <v>2891.9433779999995</v>
      </c>
      <c r="G22" s="13">
        <f t="shared" si="1"/>
        <v>4203.2717999999995</v>
      </c>
      <c r="H22" s="13">
        <f t="shared" si="2"/>
        <v>5263.3369479599996</v>
      </c>
      <c r="I22" s="62">
        <f t="shared" si="3"/>
        <v>2.0108246267578189E-2</v>
      </c>
      <c r="J22" s="62">
        <f t="shared" si="6"/>
        <v>0.88380727648704083</v>
      </c>
      <c r="K22" s="67" t="str">
        <f t="shared" si="4"/>
        <v>B</v>
      </c>
    </row>
    <row r="23" spans="1:11" ht="55.2" x14ac:dyDescent="0.25">
      <c r="A23" s="85" t="s">
        <v>118</v>
      </c>
      <c r="B23" s="6" t="s">
        <v>242</v>
      </c>
      <c r="C23" s="85" t="s">
        <v>1</v>
      </c>
      <c r="D23" s="19">
        <v>3</v>
      </c>
      <c r="E23" s="13">
        <v>1213.5999999999999</v>
      </c>
      <c r="F23" s="13">
        <f t="shared" si="0"/>
        <v>1519.6699199999998</v>
      </c>
      <c r="G23" s="13">
        <f t="shared" si="1"/>
        <v>3640.7999999999997</v>
      </c>
      <c r="H23" s="25">
        <f t="shared" si="2"/>
        <v>4559.009759999999</v>
      </c>
      <c r="I23" s="62">
        <f t="shared" si="3"/>
        <v>1.7417408745967526E-2</v>
      </c>
      <c r="J23" s="62">
        <f t="shared" si="6"/>
        <v>0.90122468523300836</v>
      </c>
      <c r="K23" s="168" t="str">
        <f t="shared" si="4"/>
        <v>C</v>
      </c>
    </row>
    <row r="24" spans="1:11" x14ac:dyDescent="0.25">
      <c r="A24" s="85" t="s">
        <v>469</v>
      </c>
      <c r="B24" s="86" t="s">
        <v>481</v>
      </c>
      <c r="C24" s="85" t="s">
        <v>6</v>
      </c>
      <c r="D24" s="88">
        <v>253.79999999999998</v>
      </c>
      <c r="E24" s="13">
        <v>12.28</v>
      </c>
      <c r="F24" s="13">
        <f t="shared" si="0"/>
        <v>15.377015999999999</v>
      </c>
      <c r="G24" s="13">
        <f t="shared" si="1"/>
        <v>3116.6639999999998</v>
      </c>
      <c r="H24" s="13">
        <f t="shared" si="2"/>
        <v>3902.6866607999996</v>
      </c>
      <c r="I24" s="62">
        <f t="shared" si="3"/>
        <v>1.4909967812525307E-2</v>
      </c>
      <c r="J24" s="62">
        <f t="shared" si="6"/>
        <v>0.91613465304553365</v>
      </c>
      <c r="K24" s="168" t="str">
        <f t="shared" ref="K24:K25" si="7">IF(J24&lt;$O$2,$N$2,IF(J24&lt;$O$3,$N$3,$N$4))</f>
        <v>C</v>
      </c>
    </row>
    <row r="25" spans="1:11" ht="41.4" x14ac:dyDescent="0.25">
      <c r="A25" s="85" t="s">
        <v>475</v>
      </c>
      <c r="B25" s="6" t="s">
        <v>465</v>
      </c>
      <c r="C25" s="85" t="s">
        <v>1</v>
      </c>
      <c r="D25" s="20">
        <v>3</v>
      </c>
      <c r="E25" s="13">
        <v>823.47</v>
      </c>
      <c r="F25" s="13">
        <f t="shared" si="0"/>
        <v>1031.149134</v>
      </c>
      <c r="G25" s="13">
        <f t="shared" si="1"/>
        <v>2470.41</v>
      </c>
      <c r="H25" s="13">
        <f t="shared" si="2"/>
        <v>3093.4474019999998</v>
      </c>
      <c r="I25" s="62">
        <f t="shared" si="3"/>
        <v>1.1818320352704251E-2</v>
      </c>
      <c r="J25" s="62">
        <f t="shared" si="6"/>
        <v>0.9279529733982379</v>
      </c>
      <c r="K25" s="168" t="str">
        <f t="shared" si="7"/>
        <v>C</v>
      </c>
    </row>
    <row r="26" spans="1:11" ht="27.6" x14ac:dyDescent="0.25">
      <c r="A26" s="85" t="s">
        <v>23</v>
      </c>
      <c r="B26" s="6" t="s">
        <v>160</v>
      </c>
      <c r="C26" s="85" t="s">
        <v>6</v>
      </c>
      <c r="D26" s="20">
        <v>8</v>
      </c>
      <c r="E26" s="13">
        <v>225</v>
      </c>
      <c r="F26" s="13">
        <f t="shared" si="0"/>
        <v>281.745</v>
      </c>
      <c r="G26" s="13">
        <f t="shared" si="1"/>
        <v>1800</v>
      </c>
      <c r="H26" s="13">
        <f t="shared" si="2"/>
        <v>2253.96</v>
      </c>
      <c r="I26" s="62">
        <f t="shared" si="3"/>
        <v>8.6111117728910006E-3</v>
      </c>
      <c r="J26" s="62">
        <f t="shared" si="6"/>
        <v>0.93656408517112888</v>
      </c>
      <c r="K26" s="168" t="str">
        <f t="shared" si="4"/>
        <v>C</v>
      </c>
    </row>
    <row r="27" spans="1:11" ht="31.2" x14ac:dyDescent="0.25">
      <c r="A27" s="85" t="s">
        <v>20</v>
      </c>
      <c r="B27" s="157" t="s">
        <v>223</v>
      </c>
      <c r="C27" s="148" t="s">
        <v>5</v>
      </c>
      <c r="D27" s="150">
        <v>11.52</v>
      </c>
      <c r="E27" s="151">
        <v>154.09</v>
      </c>
      <c r="F27" s="13">
        <f t="shared" si="0"/>
        <v>192.95149800000002</v>
      </c>
      <c r="G27" s="13">
        <f t="shared" si="1"/>
        <v>1775.1168</v>
      </c>
      <c r="H27" s="13">
        <f t="shared" si="2"/>
        <v>2222.80125696</v>
      </c>
      <c r="I27" s="62">
        <f t="shared" si="3"/>
        <v>8.4920717637425539E-3</v>
      </c>
      <c r="J27" s="62">
        <f t="shared" si="6"/>
        <v>0.94505615693487144</v>
      </c>
      <c r="K27" s="168" t="str">
        <f t="shared" si="4"/>
        <v>C</v>
      </c>
    </row>
    <row r="28" spans="1:11" ht="31.2" x14ac:dyDescent="0.25">
      <c r="A28" s="85" t="s">
        <v>3</v>
      </c>
      <c r="B28" s="157" t="s">
        <v>171</v>
      </c>
      <c r="C28" s="148" t="s">
        <v>8</v>
      </c>
      <c r="D28" s="148">
        <v>525</v>
      </c>
      <c r="E28" s="151">
        <v>2.86</v>
      </c>
      <c r="F28" s="13">
        <f t="shared" si="0"/>
        <v>3.5812919999999999</v>
      </c>
      <c r="G28" s="25">
        <f t="shared" si="1"/>
        <v>1501.5</v>
      </c>
      <c r="H28" s="25">
        <f t="shared" si="2"/>
        <v>1880.1783</v>
      </c>
      <c r="I28" s="62">
        <f t="shared" si="3"/>
        <v>7.1831024038865755E-3</v>
      </c>
      <c r="J28" s="62">
        <f t="shared" si="6"/>
        <v>0.95223925933875797</v>
      </c>
      <c r="K28" s="168" t="str">
        <f t="shared" si="4"/>
        <v>C</v>
      </c>
    </row>
    <row r="29" spans="1:11" ht="15.6" x14ac:dyDescent="0.25">
      <c r="A29" s="148" t="s">
        <v>12</v>
      </c>
      <c r="B29" s="86" t="s">
        <v>240</v>
      </c>
      <c r="C29" s="85" t="s">
        <v>6</v>
      </c>
      <c r="D29" s="26">
        <v>436.66</v>
      </c>
      <c r="E29" s="13">
        <v>3</v>
      </c>
      <c r="F29" s="13">
        <f t="shared" si="0"/>
        <v>3.7565999999999997</v>
      </c>
      <c r="G29" s="13">
        <f t="shared" si="1"/>
        <v>1309.98</v>
      </c>
      <c r="H29" s="13">
        <f t="shared" si="2"/>
        <v>1640.3569560000001</v>
      </c>
      <c r="I29" s="62">
        <f t="shared" si="3"/>
        <v>6.2668801112509736E-3</v>
      </c>
      <c r="J29" s="62">
        <f t="shared" ref="J29:J47" si="8">I29+J28</f>
        <v>0.95850613945000895</v>
      </c>
      <c r="K29" s="168" t="str">
        <f t="shared" si="4"/>
        <v>C</v>
      </c>
    </row>
    <row r="30" spans="1:11" ht="27.6" x14ac:dyDescent="0.25">
      <c r="A30" s="148" t="s">
        <v>230</v>
      </c>
      <c r="B30" s="86" t="s">
        <v>332</v>
      </c>
      <c r="C30" s="85" t="s">
        <v>6</v>
      </c>
      <c r="D30" s="19">
        <v>64.47</v>
      </c>
      <c r="E30" s="13">
        <v>15.47</v>
      </c>
      <c r="F30" s="13">
        <f t="shared" si="0"/>
        <v>19.371534</v>
      </c>
      <c r="G30" s="13">
        <f t="shared" si="1"/>
        <v>997.35090000000002</v>
      </c>
      <c r="H30" s="13">
        <f t="shared" si="2"/>
        <v>1248.88279698</v>
      </c>
      <c r="I30" s="62">
        <f t="shared" si="3"/>
        <v>4.7712778203852415E-3</v>
      </c>
      <c r="J30" s="62">
        <f t="shared" si="8"/>
        <v>0.96327741727039418</v>
      </c>
      <c r="K30" s="168" t="str">
        <f t="shared" si="4"/>
        <v>C</v>
      </c>
    </row>
    <row r="31" spans="1:11" x14ac:dyDescent="0.25">
      <c r="A31" s="85" t="s">
        <v>22</v>
      </c>
      <c r="B31" s="86" t="s">
        <v>470</v>
      </c>
      <c r="C31" s="85" t="s">
        <v>8</v>
      </c>
      <c r="D31" s="88">
        <v>293</v>
      </c>
      <c r="E31" s="13">
        <v>3.25</v>
      </c>
      <c r="F31" s="13">
        <f t="shared" si="0"/>
        <v>4.0696500000000002</v>
      </c>
      <c r="G31" s="13">
        <f t="shared" si="1"/>
        <v>952.25</v>
      </c>
      <c r="H31" s="13">
        <f t="shared" si="2"/>
        <v>1192.4074500000002</v>
      </c>
      <c r="I31" s="62">
        <f t="shared" si="3"/>
        <v>4.5555173254085866E-3</v>
      </c>
      <c r="J31" s="62">
        <f t="shared" si="8"/>
        <v>0.96783293459580277</v>
      </c>
      <c r="K31" s="168" t="str">
        <f t="shared" si="4"/>
        <v>C</v>
      </c>
    </row>
    <row r="32" spans="1:11" ht="41.4" x14ac:dyDescent="0.25">
      <c r="A32" s="85" t="s">
        <v>18</v>
      </c>
      <c r="B32" s="6" t="s">
        <v>314</v>
      </c>
      <c r="C32" s="85" t="s">
        <v>6</v>
      </c>
      <c r="D32" s="88">
        <v>121.34</v>
      </c>
      <c r="E32" s="13">
        <v>6.18</v>
      </c>
      <c r="F32" s="13">
        <f t="shared" si="0"/>
        <v>7.7385959999999994</v>
      </c>
      <c r="G32" s="13">
        <f t="shared" si="1"/>
        <v>749.88120000000004</v>
      </c>
      <c r="H32" s="13">
        <f t="shared" si="2"/>
        <v>939.00123864</v>
      </c>
      <c r="I32" s="62">
        <f t="shared" si="3"/>
        <v>3.5873949053275723E-3</v>
      </c>
      <c r="J32" s="62">
        <f t="shared" si="8"/>
        <v>0.97142032950113033</v>
      </c>
      <c r="K32" s="168" t="str">
        <f t="shared" si="4"/>
        <v>C</v>
      </c>
    </row>
    <row r="33" spans="1:11" ht="27.6" x14ac:dyDescent="0.25">
      <c r="A33" s="85" t="s">
        <v>15</v>
      </c>
      <c r="B33" s="6" t="s">
        <v>248</v>
      </c>
      <c r="C33" s="85" t="s">
        <v>1</v>
      </c>
      <c r="D33" s="20">
        <v>4</v>
      </c>
      <c r="E33" s="13">
        <v>183.02</v>
      </c>
      <c r="F33" s="13">
        <f t="shared" si="0"/>
        <v>229.17764400000002</v>
      </c>
      <c r="G33" s="13">
        <f t="shared" si="1"/>
        <v>732.08</v>
      </c>
      <c r="H33" s="13">
        <f t="shared" si="2"/>
        <v>916.71057600000006</v>
      </c>
      <c r="I33" s="62">
        <f t="shared" si="3"/>
        <v>3.5022348370544686E-3</v>
      </c>
      <c r="J33" s="62">
        <f t="shared" si="8"/>
        <v>0.9749225643381848</v>
      </c>
      <c r="K33" s="168" t="str">
        <f t="shared" si="4"/>
        <v>C</v>
      </c>
    </row>
    <row r="34" spans="1:11" ht="55.2" x14ac:dyDescent="0.25">
      <c r="A34" s="85" t="s">
        <v>117</v>
      </c>
      <c r="B34" s="86" t="s">
        <v>477</v>
      </c>
      <c r="C34" s="85" t="s">
        <v>6</v>
      </c>
      <c r="D34" s="88">
        <v>12.52</v>
      </c>
      <c r="E34" s="13">
        <v>57.53</v>
      </c>
      <c r="F34" s="13">
        <f t="shared" si="0"/>
        <v>72.039066000000005</v>
      </c>
      <c r="G34" s="13">
        <f t="shared" si="1"/>
        <v>720.27559999999994</v>
      </c>
      <c r="H34" s="13">
        <f t="shared" si="2"/>
        <v>901.92910632000007</v>
      </c>
      <c r="I34" s="62">
        <f t="shared" si="3"/>
        <v>3.4457631660478496E-3</v>
      </c>
      <c r="J34" s="62">
        <f t="shared" si="8"/>
        <v>0.97836832750423264</v>
      </c>
      <c r="K34" s="168" t="str">
        <f t="shared" si="4"/>
        <v>C</v>
      </c>
    </row>
    <row r="35" spans="1:11" x14ac:dyDescent="0.25">
      <c r="A35" s="85" t="s">
        <v>14</v>
      </c>
      <c r="B35" s="5" t="s">
        <v>263</v>
      </c>
      <c r="C35" s="169" t="s">
        <v>5</v>
      </c>
      <c r="D35" s="170">
        <v>13.69</v>
      </c>
      <c r="E35" s="167">
        <v>52.19</v>
      </c>
      <c r="F35" s="13">
        <f t="shared" si="0"/>
        <v>65.352317999999997</v>
      </c>
      <c r="G35" s="167">
        <f t="shared" si="1"/>
        <v>714.48109999999997</v>
      </c>
      <c r="H35" s="167">
        <f t="shared" si="2"/>
        <v>894.67323341999997</v>
      </c>
      <c r="I35" s="62">
        <f t="shared" si="3"/>
        <v>3.4180425620656176E-3</v>
      </c>
      <c r="J35" s="62">
        <f t="shared" si="8"/>
        <v>0.98178637006629821</v>
      </c>
      <c r="K35" s="168" t="str">
        <f t="shared" si="4"/>
        <v>C</v>
      </c>
    </row>
    <row r="36" spans="1:11" ht="15.6" x14ac:dyDescent="0.25">
      <c r="A36" s="148" t="s">
        <v>34</v>
      </c>
      <c r="B36" s="149" t="s">
        <v>159</v>
      </c>
      <c r="C36" s="148" t="s">
        <v>1</v>
      </c>
      <c r="D36" s="150">
        <v>1</v>
      </c>
      <c r="E36" s="151">
        <v>678.38</v>
      </c>
      <c r="F36" s="13">
        <f t="shared" si="0"/>
        <v>849.46743600000002</v>
      </c>
      <c r="G36" s="13">
        <f t="shared" si="1"/>
        <v>678.38</v>
      </c>
      <c r="H36" s="13">
        <f t="shared" si="2"/>
        <v>849.46743600000002</v>
      </c>
      <c r="I36" s="62">
        <f t="shared" si="3"/>
        <v>3.2453366691632202E-3</v>
      </c>
      <c r="J36" s="62">
        <f t="shared" si="8"/>
        <v>0.98503170673546148</v>
      </c>
      <c r="K36" s="168" t="str">
        <f t="shared" si="4"/>
        <v>C</v>
      </c>
    </row>
    <row r="37" spans="1:11" ht="55.2" x14ac:dyDescent="0.25">
      <c r="A37" s="85" t="s">
        <v>11</v>
      </c>
      <c r="B37" s="6" t="s">
        <v>264</v>
      </c>
      <c r="C37" s="85" t="s">
        <v>8</v>
      </c>
      <c r="D37" s="88">
        <v>12</v>
      </c>
      <c r="E37" s="13">
        <v>53.6</v>
      </c>
      <c r="F37" s="13">
        <f t="shared" si="0"/>
        <v>67.117919999999998</v>
      </c>
      <c r="G37" s="13">
        <f t="shared" si="1"/>
        <v>643.20000000000005</v>
      </c>
      <c r="H37" s="13">
        <f t="shared" si="2"/>
        <v>805.41503999999998</v>
      </c>
      <c r="I37" s="62">
        <f t="shared" si="3"/>
        <v>3.0770372735130507E-3</v>
      </c>
      <c r="J37" s="62">
        <f t="shared" si="8"/>
        <v>0.98810874400897453</v>
      </c>
      <c r="K37" s="168" t="str">
        <f t="shared" si="4"/>
        <v>C</v>
      </c>
    </row>
    <row r="38" spans="1:11" ht="31.2" x14ac:dyDescent="0.25">
      <c r="A38" s="148" t="s">
        <v>4</v>
      </c>
      <c r="B38" s="157" t="s">
        <v>162</v>
      </c>
      <c r="C38" s="148" t="s">
        <v>8</v>
      </c>
      <c r="D38" s="158">
        <v>302.66000000000003</v>
      </c>
      <c r="E38" s="151">
        <v>2.08</v>
      </c>
      <c r="F38" s="13">
        <f t="shared" si="0"/>
        <v>2.6045760000000002</v>
      </c>
      <c r="G38" s="13">
        <f t="shared" si="1"/>
        <v>629.53280000000007</v>
      </c>
      <c r="H38" s="13">
        <f t="shared" si="2"/>
        <v>788.30097216000013</v>
      </c>
      <c r="I38" s="62">
        <f t="shared" si="3"/>
        <v>3.0116540586116866E-3</v>
      </c>
      <c r="J38" s="62">
        <f t="shared" si="8"/>
        <v>0.99112039806758623</v>
      </c>
      <c r="K38" s="168" t="str">
        <f t="shared" si="4"/>
        <v>C</v>
      </c>
    </row>
    <row r="39" spans="1:11" ht="27.6" x14ac:dyDescent="0.25">
      <c r="A39" s="85" t="s">
        <v>232</v>
      </c>
      <c r="B39" s="6" t="s">
        <v>352</v>
      </c>
      <c r="C39" s="88" t="s">
        <v>1</v>
      </c>
      <c r="D39" s="20">
        <v>3</v>
      </c>
      <c r="E39" s="13">
        <v>177.05</v>
      </c>
      <c r="F39" s="13">
        <f t="shared" si="0"/>
        <v>221.70201</v>
      </c>
      <c r="G39" s="13">
        <f t="shared" si="1"/>
        <v>531.15000000000009</v>
      </c>
      <c r="H39" s="25">
        <f t="shared" si="2"/>
        <v>665.10603000000003</v>
      </c>
      <c r="I39" s="62">
        <f t="shared" si="3"/>
        <v>2.5409955656505862E-3</v>
      </c>
      <c r="J39" s="62">
        <f t="shared" si="8"/>
        <v>0.9936613936332368</v>
      </c>
      <c r="K39" s="168" t="str">
        <f t="shared" si="4"/>
        <v>C</v>
      </c>
    </row>
    <row r="40" spans="1:11" x14ac:dyDescent="0.25">
      <c r="A40" s="85" t="s">
        <v>167</v>
      </c>
      <c r="B40" s="23" t="s">
        <v>334</v>
      </c>
      <c r="C40" s="88" t="s">
        <v>6</v>
      </c>
      <c r="D40" s="20">
        <v>52.5</v>
      </c>
      <c r="E40" s="13">
        <v>8.7200000000000006</v>
      </c>
      <c r="F40" s="13">
        <f t="shared" si="0"/>
        <v>10.919184000000001</v>
      </c>
      <c r="G40" s="13">
        <f t="shared" si="1"/>
        <v>457.8</v>
      </c>
      <c r="H40" s="13">
        <f t="shared" si="2"/>
        <v>573.25716000000011</v>
      </c>
      <c r="I40" s="62">
        <f t="shared" si="3"/>
        <v>2.1900927609052778E-3</v>
      </c>
      <c r="J40" s="62">
        <f t="shared" si="8"/>
        <v>0.99585148639414212</v>
      </c>
      <c r="K40" s="168" t="str">
        <f t="shared" si="4"/>
        <v>C</v>
      </c>
    </row>
    <row r="41" spans="1:11" x14ac:dyDescent="0.25">
      <c r="A41" s="85" t="s">
        <v>168</v>
      </c>
      <c r="B41" s="6" t="s">
        <v>345</v>
      </c>
      <c r="C41" s="85" t="s">
        <v>6</v>
      </c>
      <c r="D41" s="88">
        <v>13.64</v>
      </c>
      <c r="E41" s="13">
        <v>13.48</v>
      </c>
      <c r="F41" s="13">
        <f t="shared" si="0"/>
        <v>16.879656000000001</v>
      </c>
      <c r="G41" s="13">
        <f t="shared" si="1"/>
        <v>183.86720000000003</v>
      </c>
      <c r="H41" s="13">
        <f t="shared" si="2"/>
        <v>230.23850784000001</v>
      </c>
      <c r="I41" s="62">
        <f t="shared" si="3"/>
        <v>8.7961167253805788E-4</v>
      </c>
      <c r="J41" s="62">
        <f t="shared" si="8"/>
        <v>0.99673109806668014</v>
      </c>
      <c r="K41" s="168" t="str">
        <f t="shared" si="4"/>
        <v>C</v>
      </c>
    </row>
    <row r="42" spans="1:11" ht="27.6" x14ac:dyDescent="0.25">
      <c r="A42" s="85" t="s">
        <v>17</v>
      </c>
      <c r="B42" s="86" t="s">
        <v>329</v>
      </c>
      <c r="C42" s="85" t="s">
        <v>6</v>
      </c>
      <c r="D42" s="20">
        <v>64.47</v>
      </c>
      <c r="E42" s="13">
        <v>2.67</v>
      </c>
      <c r="F42" s="13">
        <f t="shared" si="0"/>
        <v>3.3433739999999998</v>
      </c>
      <c r="G42" s="13">
        <f t="shared" si="1"/>
        <v>172.13489999999999</v>
      </c>
      <c r="H42" s="13">
        <f t="shared" si="2"/>
        <v>215.54732177999998</v>
      </c>
      <c r="I42" s="62">
        <f t="shared" si="3"/>
        <v>8.2348492439745266E-4</v>
      </c>
      <c r="J42" s="62">
        <f t="shared" si="8"/>
        <v>0.99755458299107758</v>
      </c>
      <c r="K42" s="168" t="str">
        <f t="shared" si="4"/>
        <v>C</v>
      </c>
    </row>
    <row r="43" spans="1:11" ht="15.6" x14ac:dyDescent="0.25">
      <c r="A43" s="148" t="s">
        <v>19</v>
      </c>
      <c r="B43" s="159" t="s">
        <v>348</v>
      </c>
      <c r="C43" s="148" t="s">
        <v>5</v>
      </c>
      <c r="D43" s="148">
        <v>1.39</v>
      </c>
      <c r="E43" s="151">
        <v>96.42</v>
      </c>
      <c r="F43" s="13">
        <f t="shared" si="0"/>
        <v>120.73712399999999</v>
      </c>
      <c r="G43" s="13">
        <f t="shared" si="1"/>
        <v>134.02379999999999</v>
      </c>
      <c r="H43" s="13">
        <f t="shared" si="2"/>
        <v>167.82460235999997</v>
      </c>
      <c r="I43" s="62">
        <f t="shared" si="3"/>
        <v>6.4116329001532701E-4</v>
      </c>
      <c r="J43" s="62">
        <f t="shared" si="8"/>
        <v>0.99819574628109287</v>
      </c>
      <c r="K43" s="168" t="str">
        <f t="shared" si="4"/>
        <v>C</v>
      </c>
    </row>
    <row r="44" spans="1:11" ht="27.6" x14ac:dyDescent="0.25">
      <c r="A44" s="85" t="s">
        <v>302</v>
      </c>
      <c r="B44" s="86" t="s">
        <v>304</v>
      </c>
      <c r="C44" s="85" t="s">
        <v>5</v>
      </c>
      <c r="D44" s="26">
        <v>0.34</v>
      </c>
      <c r="E44" s="13">
        <v>367.58</v>
      </c>
      <c r="F44" s="13">
        <f t="shared" si="0"/>
        <v>460.28367599999996</v>
      </c>
      <c r="G44" s="13">
        <f t="shared" si="1"/>
        <v>124.97720000000001</v>
      </c>
      <c r="H44" s="13">
        <f t="shared" si="2"/>
        <v>156.49644984</v>
      </c>
      <c r="I44" s="62">
        <f t="shared" si="3"/>
        <v>5.9788479903497395E-4</v>
      </c>
      <c r="J44" s="62">
        <f t="shared" si="8"/>
        <v>0.99879363108012786</v>
      </c>
      <c r="K44" s="168" t="str">
        <f t="shared" si="4"/>
        <v>C</v>
      </c>
    </row>
    <row r="45" spans="1:11" ht="41.4" x14ac:dyDescent="0.25">
      <c r="A45" s="85" t="s">
        <v>21</v>
      </c>
      <c r="B45" s="6" t="s">
        <v>236</v>
      </c>
      <c r="C45" s="85" t="s">
        <v>1</v>
      </c>
      <c r="D45" s="20">
        <v>1</v>
      </c>
      <c r="E45" s="13">
        <v>124.83</v>
      </c>
      <c r="F45" s="13">
        <f t="shared" si="0"/>
        <v>156.31212600000001</v>
      </c>
      <c r="G45" s="13">
        <f t="shared" si="1"/>
        <v>124.83</v>
      </c>
      <c r="H45" s="13">
        <f t="shared" si="2"/>
        <v>156.31212600000001</v>
      </c>
      <c r="I45" s="62">
        <f t="shared" si="3"/>
        <v>5.9718060144999083E-4</v>
      </c>
      <c r="J45" s="62">
        <f t="shared" si="8"/>
        <v>0.99939081168157784</v>
      </c>
      <c r="K45" s="168" t="str">
        <f t="shared" si="4"/>
        <v>C</v>
      </c>
    </row>
    <row r="46" spans="1:11" ht="15.6" x14ac:dyDescent="0.25">
      <c r="A46" s="148" t="s">
        <v>231</v>
      </c>
      <c r="B46" s="149" t="s">
        <v>354</v>
      </c>
      <c r="C46" s="148" t="s">
        <v>1</v>
      </c>
      <c r="D46" s="148">
        <v>24</v>
      </c>
      <c r="E46" s="151">
        <v>3.62</v>
      </c>
      <c r="F46" s="13">
        <f t="shared" si="0"/>
        <v>4.5329639999999998</v>
      </c>
      <c r="G46" s="13">
        <f t="shared" si="1"/>
        <v>86.88</v>
      </c>
      <c r="H46" s="13">
        <f t="shared" si="2"/>
        <v>108.79113599999999</v>
      </c>
      <c r="I46" s="62">
        <f t="shared" si="3"/>
        <v>4.1562966157153891E-4</v>
      </c>
      <c r="J46" s="62">
        <f t="shared" si="8"/>
        <v>0.99980644134314933</v>
      </c>
      <c r="K46" s="168" t="str">
        <f t="shared" si="4"/>
        <v>C</v>
      </c>
    </row>
    <row r="47" spans="1:11" ht="31.2" x14ac:dyDescent="0.25">
      <c r="A47" s="85" t="s">
        <v>27</v>
      </c>
      <c r="B47" s="149" t="s">
        <v>238</v>
      </c>
      <c r="C47" s="148" t="s">
        <v>1</v>
      </c>
      <c r="D47" s="154">
        <v>1</v>
      </c>
      <c r="E47" s="151">
        <v>40.46</v>
      </c>
      <c r="F47" s="13">
        <f t="shared" si="0"/>
        <v>50.664012</v>
      </c>
      <c r="G47" s="13">
        <f t="shared" si="1"/>
        <v>40.46</v>
      </c>
      <c r="H47" s="13">
        <f t="shared" si="2"/>
        <v>50.664012</v>
      </c>
      <c r="I47" s="62">
        <f t="shared" si="3"/>
        <v>1.9355865685064991E-4</v>
      </c>
      <c r="J47" s="62">
        <f t="shared" si="8"/>
        <v>1</v>
      </c>
      <c r="K47" s="168" t="str">
        <f t="shared" si="4"/>
        <v>C</v>
      </c>
    </row>
    <row r="48" spans="1:11" x14ac:dyDescent="0.25">
      <c r="A48" s="215" t="s">
        <v>147</v>
      </c>
      <c r="B48" s="215"/>
      <c r="C48" s="215"/>
      <c r="D48" s="215"/>
      <c r="E48" s="215"/>
      <c r="F48" s="215"/>
      <c r="G48" s="215"/>
      <c r="H48" s="64">
        <f>SUM(H10:H47)</f>
        <v>261750.17343239993</v>
      </c>
      <c r="I48" s="216"/>
      <c r="J48" s="216"/>
      <c r="K48" s="216"/>
    </row>
  </sheetData>
  <sortState xmlns:xlrd2="http://schemas.microsoft.com/office/spreadsheetml/2017/richdata2" ref="B11:I47">
    <sortCondition descending="1" ref="I10:I47"/>
  </sortState>
  <mergeCells count="19">
    <mergeCell ref="A5:F5"/>
    <mergeCell ref="A6:F6"/>
    <mergeCell ref="G1:K6"/>
    <mergeCell ref="A1:F1"/>
    <mergeCell ref="A2:F2"/>
    <mergeCell ref="A3:F3"/>
    <mergeCell ref="A4:F4"/>
    <mergeCell ref="A7:F7"/>
    <mergeCell ref="A48:G48"/>
    <mergeCell ref="I48:K48"/>
    <mergeCell ref="I7:K7"/>
    <mergeCell ref="I8:I9"/>
    <mergeCell ref="J8:J9"/>
    <mergeCell ref="K8:K9"/>
    <mergeCell ref="A8:A9"/>
    <mergeCell ref="C8:C9"/>
    <mergeCell ref="D8:D9"/>
    <mergeCell ref="B8:B9"/>
    <mergeCell ref="E8:H8"/>
  </mergeCells>
  <pageMargins left="0.511811024" right="0.511811024" top="0.78740157499999996" bottom="0.78740157499999996" header="0.31496062000000002" footer="0.31496062000000002"/>
  <pageSetup paperSize="9" scale="62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4">
    <pageSetUpPr fitToPage="1"/>
  </sheetPr>
  <dimension ref="A1:K28"/>
  <sheetViews>
    <sheetView workbookViewId="0">
      <selection activeCell="H17" sqref="H17"/>
    </sheetView>
  </sheetViews>
  <sheetFormatPr defaultColWidth="9.109375" defaultRowHeight="13.8" x14ac:dyDescent="0.25"/>
  <cols>
    <col min="1" max="1" width="14.33203125" style="22" customWidth="1"/>
    <col min="2" max="2" width="61.6640625" style="17" bestFit="1" customWidth="1"/>
    <col min="3" max="3" width="18.5546875" style="71" bestFit="1" customWidth="1"/>
    <col min="4" max="4" width="14.44140625" style="2" customWidth="1"/>
    <col min="5" max="5" width="15.33203125" style="2" customWidth="1"/>
    <col min="6" max="6" width="26.33203125" style="22" customWidth="1"/>
    <col min="7" max="16384" width="9.109375" style="2"/>
  </cols>
  <sheetData>
    <row r="1" spans="1:11" x14ac:dyDescent="0.25">
      <c r="A1" s="233" t="s">
        <v>24</v>
      </c>
      <c r="B1" s="235"/>
      <c r="C1" s="244"/>
      <c r="D1" s="244"/>
      <c r="E1" s="244"/>
      <c r="F1" s="245"/>
      <c r="G1" s="18"/>
      <c r="H1" s="18"/>
      <c r="I1" s="18"/>
      <c r="J1" s="18"/>
      <c r="K1" s="18"/>
    </row>
    <row r="2" spans="1:11" x14ac:dyDescent="0.25">
      <c r="A2" s="233" t="s">
        <v>43</v>
      </c>
      <c r="B2" s="235"/>
      <c r="C2" s="246"/>
      <c r="D2" s="246"/>
      <c r="E2" s="246"/>
      <c r="F2" s="247"/>
      <c r="G2" s="18"/>
      <c r="H2" s="18"/>
      <c r="I2" s="18"/>
      <c r="J2" s="18"/>
      <c r="K2" s="18"/>
    </row>
    <row r="3" spans="1:11" x14ac:dyDescent="0.25">
      <c r="A3" s="240" t="s">
        <v>467</v>
      </c>
      <c r="B3" s="241"/>
      <c r="C3" s="246"/>
      <c r="D3" s="246"/>
      <c r="E3" s="246"/>
      <c r="F3" s="247"/>
      <c r="G3" s="18"/>
      <c r="H3" s="18"/>
      <c r="I3" s="18"/>
      <c r="J3" s="18"/>
      <c r="K3" s="18"/>
    </row>
    <row r="4" spans="1:11" x14ac:dyDescent="0.25">
      <c r="A4" s="233" t="s">
        <v>468</v>
      </c>
      <c r="B4" s="235"/>
      <c r="C4" s="246"/>
      <c r="D4" s="246"/>
      <c r="E4" s="246"/>
      <c r="F4" s="247"/>
      <c r="G4" s="18"/>
      <c r="H4" s="18"/>
      <c r="I4" s="18"/>
      <c r="J4" s="18"/>
      <c r="K4" s="18"/>
    </row>
    <row r="5" spans="1:11" x14ac:dyDescent="0.25">
      <c r="A5" s="242" t="s">
        <v>204</v>
      </c>
      <c r="B5" s="243"/>
      <c r="C5" s="246"/>
      <c r="D5" s="246"/>
      <c r="E5" s="246"/>
      <c r="F5" s="247"/>
      <c r="G5" s="18"/>
      <c r="H5" s="18"/>
      <c r="I5" s="18"/>
      <c r="J5" s="18"/>
      <c r="K5" s="18"/>
    </row>
    <row r="6" spans="1:11" x14ac:dyDescent="0.25">
      <c r="A6" s="233" t="s">
        <v>443</v>
      </c>
      <c r="B6" s="234"/>
      <c r="C6" s="234"/>
      <c r="D6" s="234"/>
      <c r="E6" s="234"/>
      <c r="F6" s="235"/>
      <c r="G6" s="18"/>
      <c r="H6" s="18"/>
      <c r="I6" s="18"/>
      <c r="J6" s="18"/>
      <c r="K6" s="18"/>
    </row>
    <row r="7" spans="1:11" s="22" customFormat="1" x14ac:dyDescent="0.25">
      <c r="A7" s="210" t="s">
        <v>151</v>
      </c>
      <c r="B7" s="210"/>
      <c r="C7" s="210"/>
      <c r="D7" s="210"/>
      <c r="E7" s="210"/>
      <c r="F7" s="210"/>
      <c r="G7" s="8"/>
      <c r="H7" s="8"/>
      <c r="I7" s="8"/>
      <c r="J7" s="8"/>
      <c r="K7" s="8"/>
    </row>
    <row r="8" spans="1:11" s="22" customFormat="1" x14ac:dyDescent="0.25">
      <c r="A8" s="66" t="s">
        <v>0</v>
      </c>
      <c r="B8" s="66" t="s">
        <v>25</v>
      </c>
      <c r="C8" s="70" t="s">
        <v>152</v>
      </c>
      <c r="D8" s="66" t="s">
        <v>148</v>
      </c>
      <c r="E8" s="66" t="s">
        <v>149</v>
      </c>
      <c r="F8" s="66" t="s">
        <v>150</v>
      </c>
      <c r="G8" s="8"/>
      <c r="H8" s="8"/>
      <c r="I8" s="8"/>
      <c r="J8" s="8"/>
      <c r="K8" s="8"/>
    </row>
    <row r="9" spans="1:11" x14ac:dyDescent="0.25">
      <c r="A9" s="236">
        <v>1</v>
      </c>
      <c r="B9" s="238" t="s">
        <v>26</v>
      </c>
      <c r="C9" s="72">
        <v>9054.0656589600003</v>
      </c>
      <c r="D9" s="77">
        <f>C9*D10</f>
        <v>9054.0656589600003</v>
      </c>
      <c r="E9" s="7"/>
      <c r="F9" s="72">
        <f t="shared" ref="F9:F26" si="0">SUM(D9:E9)</f>
        <v>9054.0656589600003</v>
      </c>
      <c r="G9" s="9"/>
      <c r="H9" s="9"/>
      <c r="I9" s="9"/>
      <c r="J9" s="9"/>
      <c r="K9" s="9"/>
    </row>
    <row r="10" spans="1:11" x14ac:dyDescent="0.25">
      <c r="A10" s="237"/>
      <c r="B10" s="239"/>
      <c r="C10" s="72"/>
      <c r="D10" s="76">
        <v>1</v>
      </c>
      <c r="E10" s="59"/>
      <c r="F10" s="61">
        <f t="shared" si="0"/>
        <v>1</v>
      </c>
      <c r="G10" s="9"/>
      <c r="H10" s="9"/>
      <c r="I10" s="9"/>
      <c r="J10" s="9"/>
      <c r="K10" s="9"/>
    </row>
    <row r="11" spans="1:11" x14ac:dyDescent="0.25">
      <c r="A11" s="236">
        <v>2</v>
      </c>
      <c r="B11" s="238" t="s">
        <v>173</v>
      </c>
      <c r="C11" s="72">
        <v>66588.667527180005</v>
      </c>
      <c r="D11" s="77">
        <f>D12*C11</f>
        <v>59929.800774462004</v>
      </c>
      <c r="E11" s="77">
        <f>E12*C11</f>
        <v>6658.8667527180005</v>
      </c>
      <c r="F11" s="72">
        <f t="shared" si="0"/>
        <v>66588.667527180005</v>
      </c>
      <c r="G11" s="9"/>
      <c r="H11" s="9"/>
      <c r="I11" s="9"/>
      <c r="J11" s="9"/>
      <c r="K11" s="9"/>
    </row>
    <row r="12" spans="1:11" x14ac:dyDescent="0.25">
      <c r="A12" s="237"/>
      <c r="B12" s="239"/>
      <c r="C12" s="72"/>
      <c r="D12" s="76">
        <v>0.9</v>
      </c>
      <c r="E12" s="76">
        <v>0.1</v>
      </c>
      <c r="F12" s="61">
        <f t="shared" si="0"/>
        <v>1</v>
      </c>
      <c r="G12" s="9"/>
      <c r="H12" s="9"/>
      <c r="I12" s="9"/>
      <c r="J12" s="9"/>
      <c r="K12" s="9"/>
    </row>
    <row r="13" spans="1:11" s="69" customFormat="1" x14ac:dyDescent="0.25">
      <c r="A13" s="248">
        <v>3</v>
      </c>
      <c r="B13" s="250" t="s">
        <v>228</v>
      </c>
      <c r="C13" s="73">
        <v>27299.612277899996</v>
      </c>
      <c r="D13" s="78">
        <f>D14*C13</f>
        <v>13649.806138949998</v>
      </c>
      <c r="E13" s="78">
        <f>E14*C13</f>
        <v>13649.806138949998</v>
      </c>
      <c r="F13" s="72">
        <f t="shared" si="0"/>
        <v>27299.612277899996</v>
      </c>
    </row>
    <row r="14" spans="1:11" s="69" customFormat="1" x14ac:dyDescent="0.25">
      <c r="A14" s="249"/>
      <c r="B14" s="251"/>
      <c r="C14" s="73"/>
      <c r="D14" s="76">
        <v>0.5</v>
      </c>
      <c r="E14" s="76">
        <v>0.5</v>
      </c>
      <c r="F14" s="61">
        <f t="shared" si="0"/>
        <v>1</v>
      </c>
    </row>
    <row r="15" spans="1:11" x14ac:dyDescent="0.25">
      <c r="A15" s="236">
        <v>4</v>
      </c>
      <c r="B15" s="238" t="s">
        <v>172</v>
      </c>
      <c r="C15" s="72">
        <v>15445.7079354</v>
      </c>
      <c r="D15" s="7"/>
      <c r="E15" s="77">
        <f>E16*C15</f>
        <v>15445.7079354</v>
      </c>
      <c r="F15" s="72">
        <f t="shared" si="0"/>
        <v>15445.7079354</v>
      </c>
    </row>
    <row r="16" spans="1:11" x14ac:dyDescent="0.25">
      <c r="A16" s="237"/>
      <c r="B16" s="239"/>
      <c r="C16" s="72"/>
      <c r="D16" s="59"/>
      <c r="E16" s="76">
        <v>1</v>
      </c>
      <c r="F16" s="61">
        <f t="shared" si="0"/>
        <v>1</v>
      </c>
    </row>
    <row r="17" spans="1:6" x14ac:dyDescent="0.25">
      <c r="A17" s="236">
        <v>5</v>
      </c>
      <c r="B17" s="238" t="s">
        <v>319</v>
      </c>
      <c r="C17" s="72">
        <v>2037.68727876</v>
      </c>
      <c r="D17" s="77">
        <f>D18*C17</f>
        <v>815.07491150400006</v>
      </c>
      <c r="E17" s="77">
        <f>E18*C17</f>
        <v>1222.612367256</v>
      </c>
      <c r="F17" s="72">
        <f t="shared" si="0"/>
        <v>2037.68727876</v>
      </c>
    </row>
    <row r="18" spans="1:6" x14ac:dyDescent="0.25">
      <c r="A18" s="237"/>
      <c r="B18" s="239"/>
      <c r="C18" s="72"/>
      <c r="D18" s="76">
        <v>0.4</v>
      </c>
      <c r="E18" s="76">
        <v>0.6</v>
      </c>
      <c r="F18" s="61">
        <f t="shared" si="0"/>
        <v>1</v>
      </c>
    </row>
    <row r="19" spans="1:6" x14ac:dyDescent="0.25">
      <c r="A19" s="236">
        <v>6</v>
      </c>
      <c r="B19" s="238" t="s">
        <v>29</v>
      </c>
      <c r="C19" s="72">
        <v>52562.373496200002</v>
      </c>
      <c r="D19" s="7"/>
      <c r="E19" s="77">
        <f>E20*C19</f>
        <v>52562.373496200002</v>
      </c>
      <c r="F19" s="72">
        <f t="shared" si="0"/>
        <v>52562.373496200002</v>
      </c>
    </row>
    <row r="20" spans="1:6" x14ac:dyDescent="0.25">
      <c r="A20" s="237"/>
      <c r="B20" s="239"/>
      <c r="C20" s="72"/>
      <c r="D20" s="59"/>
      <c r="E20" s="76">
        <v>1</v>
      </c>
      <c r="F20" s="61">
        <f t="shared" si="0"/>
        <v>1</v>
      </c>
    </row>
    <row r="21" spans="1:6" x14ac:dyDescent="0.25">
      <c r="A21" s="236">
        <v>7</v>
      </c>
      <c r="B21" s="238" t="s">
        <v>174</v>
      </c>
      <c r="C21" s="72">
        <v>81506.248968</v>
      </c>
      <c r="D21" s="77">
        <f>D22*C21</f>
        <v>73355.6240712</v>
      </c>
      <c r="E21" s="77">
        <f>E22*C21</f>
        <v>8150.6248968</v>
      </c>
      <c r="F21" s="72">
        <f t="shared" si="0"/>
        <v>81506.248968</v>
      </c>
    </row>
    <row r="22" spans="1:6" x14ac:dyDescent="0.25">
      <c r="A22" s="237"/>
      <c r="B22" s="239"/>
      <c r="C22" s="72"/>
      <c r="D22" s="76">
        <v>0.9</v>
      </c>
      <c r="E22" s="76">
        <v>0.1</v>
      </c>
      <c r="F22" s="61">
        <f t="shared" si="0"/>
        <v>1</v>
      </c>
    </row>
    <row r="23" spans="1:6" x14ac:dyDescent="0.25">
      <c r="A23" s="236">
        <v>8</v>
      </c>
      <c r="B23" s="238" t="s">
        <v>234</v>
      </c>
      <c r="C23" s="72">
        <v>206.97613799999999</v>
      </c>
      <c r="D23" s="77">
        <f>D24*C23</f>
        <v>206.97613799999999</v>
      </c>
      <c r="E23" s="7"/>
      <c r="F23" s="72">
        <f t="shared" si="0"/>
        <v>206.97613799999999</v>
      </c>
    </row>
    <row r="24" spans="1:6" x14ac:dyDescent="0.25">
      <c r="A24" s="237"/>
      <c r="B24" s="239"/>
      <c r="C24" s="72"/>
      <c r="D24" s="76">
        <v>1</v>
      </c>
      <c r="E24" s="7"/>
      <c r="F24" s="61">
        <f t="shared" si="0"/>
        <v>1</v>
      </c>
    </row>
    <row r="25" spans="1:6" x14ac:dyDescent="0.25">
      <c r="A25" s="236">
        <v>9</v>
      </c>
      <c r="B25" s="238" t="s">
        <v>415</v>
      </c>
      <c r="C25" s="72">
        <v>7048.8341519999985</v>
      </c>
      <c r="D25" s="7"/>
      <c r="E25" s="77">
        <f>E26*C25</f>
        <v>7048.8341519999985</v>
      </c>
      <c r="F25" s="72">
        <f t="shared" si="0"/>
        <v>7048.8341519999985</v>
      </c>
    </row>
    <row r="26" spans="1:6" x14ac:dyDescent="0.25">
      <c r="A26" s="237"/>
      <c r="B26" s="239"/>
      <c r="C26" s="72"/>
      <c r="D26" s="59"/>
      <c r="E26" s="76">
        <v>1</v>
      </c>
      <c r="F26" s="61">
        <f t="shared" si="0"/>
        <v>1</v>
      </c>
    </row>
    <row r="27" spans="1:6" x14ac:dyDescent="0.25">
      <c r="A27" s="252" t="s">
        <v>155</v>
      </c>
      <c r="B27" s="252"/>
      <c r="C27" s="252"/>
      <c r="D27" s="75">
        <f>SUM(D9,D11,D13,D15,D17,D19,D21,D23,D25)</f>
        <v>157011.34769307598</v>
      </c>
      <c r="E27" s="75">
        <f>SUM(E9,E11,E13,E15,E17,E19,E21,E23,E25)</f>
        <v>104738.82573932401</v>
      </c>
      <c r="F27" s="74">
        <f>SUM(F9,F11,F13,F15,F17,F19,F21,F23,F25)</f>
        <v>261750.17343239998</v>
      </c>
    </row>
    <row r="28" spans="1:6" x14ac:dyDescent="0.25">
      <c r="A28" s="252" t="s">
        <v>156</v>
      </c>
      <c r="B28" s="252"/>
      <c r="C28" s="252"/>
      <c r="D28" s="79">
        <f>D27/F27</f>
        <v>0.59985193375096646</v>
      </c>
      <c r="E28" s="79">
        <f>E27/F27</f>
        <v>0.40014806624903354</v>
      </c>
      <c r="F28" s="80">
        <f>SUM(D28,E28)</f>
        <v>1</v>
      </c>
    </row>
  </sheetData>
  <mergeCells count="28">
    <mergeCell ref="A19:A20"/>
    <mergeCell ref="B19:B20"/>
    <mergeCell ref="A27:C27"/>
    <mergeCell ref="A28:C28"/>
    <mergeCell ref="A21:A22"/>
    <mergeCell ref="B21:B22"/>
    <mergeCell ref="A23:A24"/>
    <mergeCell ref="B23:B24"/>
    <mergeCell ref="A25:A26"/>
    <mergeCell ref="B25:B26"/>
    <mergeCell ref="A13:A14"/>
    <mergeCell ref="B13:B14"/>
    <mergeCell ref="A15:A16"/>
    <mergeCell ref="B15:B16"/>
    <mergeCell ref="A17:A18"/>
    <mergeCell ref="B17:B18"/>
    <mergeCell ref="A7:F7"/>
    <mergeCell ref="A1:B1"/>
    <mergeCell ref="A9:A10"/>
    <mergeCell ref="B9:B10"/>
    <mergeCell ref="A11:A12"/>
    <mergeCell ref="B11:B12"/>
    <mergeCell ref="A6:F6"/>
    <mergeCell ref="A2:B2"/>
    <mergeCell ref="A3:B3"/>
    <mergeCell ref="A4:B4"/>
    <mergeCell ref="A5:B5"/>
    <mergeCell ref="C1:F5"/>
  </mergeCells>
  <pageMargins left="0.511811024" right="0.511811024" top="0.78740157499999996" bottom="0.78740157499999996" header="0.31496062000000002" footer="0.31496062000000002"/>
  <pageSetup paperSize="9" scale="61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5">
    <pageSetUpPr fitToPage="1"/>
  </sheetPr>
  <dimension ref="A1:F37"/>
  <sheetViews>
    <sheetView workbookViewId="0">
      <selection activeCell="J9" sqref="J9"/>
    </sheetView>
  </sheetViews>
  <sheetFormatPr defaultColWidth="9.109375" defaultRowHeight="13.8" x14ac:dyDescent="0.25"/>
  <cols>
    <col min="1" max="1" width="30.5546875" style="2" customWidth="1"/>
    <col min="2" max="2" width="10.33203125" style="1" customWidth="1"/>
    <col min="3" max="3" width="43.5546875" style="2" customWidth="1"/>
    <col min="4" max="4" width="14.109375" style="2" bestFit="1" customWidth="1"/>
    <col min="5" max="5" width="21.44140625" style="2" customWidth="1"/>
    <col min="6" max="16384" width="9.109375" style="2"/>
  </cols>
  <sheetData>
    <row r="1" spans="1:5" x14ac:dyDescent="0.25">
      <c r="A1" s="255" t="s">
        <v>113</v>
      </c>
      <c r="B1" s="255"/>
      <c r="C1" s="255"/>
      <c r="D1" s="256"/>
      <c r="E1" s="256"/>
    </row>
    <row r="2" spans="1:5" ht="58.5" customHeight="1" x14ac:dyDescent="0.25">
      <c r="A2" s="255"/>
      <c r="B2" s="255"/>
      <c r="C2" s="255"/>
      <c r="D2" s="256"/>
      <c r="E2" s="256"/>
    </row>
    <row r="3" spans="1:5" s="4" customFormat="1" x14ac:dyDescent="0.25">
      <c r="A3" s="57" t="s">
        <v>48</v>
      </c>
      <c r="B3" s="57" t="s">
        <v>0</v>
      </c>
      <c r="C3" s="58" t="s">
        <v>49</v>
      </c>
      <c r="D3" s="57" t="s">
        <v>50</v>
      </c>
      <c r="E3" s="57" t="s">
        <v>51</v>
      </c>
    </row>
    <row r="4" spans="1:5" x14ac:dyDescent="0.25">
      <c r="A4" s="253" t="s">
        <v>61</v>
      </c>
      <c r="B4" s="33" t="s">
        <v>62</v>
      </c>
      <c r="C4" s="7" t="s">
        <v>52</v>
      </c>
      <c r="D4" s="62">
        <v>0</v>
      </c>
      <c r="E4" s="62">
        <v>0</v>
      </c>
    </row>
    <row r="5" spans="1:5" x14ac:dyDescent="0.25">
      <c r="A5" s="253"/>
      <c r="B5" s="33" t="s">
        <v>63</v>
      </c>
      <c r="C5" s="7" t="s">
        <v>53</v>
      </c>
      <c r="D5" s="62">
        <v>1.4999999999999999E-2</v>
      </c>
      <c r="E5" s="62">
        <v>1.4999999999999999E-2</v>
      </c>
    </row>
    <row r="6" spans="1:5" x14ac:dyDescent="0.25">
      <c r="A6" s="253"/>
      <c r="B6" s="33" t="s">
        <v>64</v>
      </c>
      <c r="C6" s="7" t="s">
        <v>54</v>
      </c>
      <c r="D6" s="62">
        <v>0.01</v>
      </c>
      <c r="E6" s="62">
        <v>0.01</v>
      </c>
    </row>
    <row r="7" spans="1:5" x14ac:dyDescent="0.25">
      <c r="A7" s="253"/>
      <c r="B7" s="33" t="s">
        <v>65</v>
      </c>
      <c r="C7" s="7" t="s">
        <v>55</v>
      </c>
      <c r="D7" s="62">
        <v>2E-3</v>
      </c>
      <c r="E7" s="62">
        <v>2E-3</v>
      </c>
    </row>
    <row r="8" spans="1:5" x14ac:dyDescent="0.25">
      <c r="A8" s="253"/>
      <c r="B8" s="33" t="s">
        <v>66</v>
      </c>
      <c r="C8" s="7" t="s">
        <v>56</v>
      </c>
      <c r="D8" s="62">
        <v>6.0000000000000001E-3</v>
      </c>
      <c r="E8" s="62">
        <v>6.0000000000000001E-3</v>
      </c>
    </row>
    <row r="9" spans="1:5" x14ac:dyDescent="0.25">
      <c r="A9" s="253"/>
      <c r="B9" s="33" t="s">
        <v>67</v>
      </c>
      <c r="C9" s="7" t="s">
        <v>57</v>
      </c>
      <c r="D9" s="62">
        <v>2.5000000000000001E-2</v>
      </c>
      <c r="E9" s="62">
        <v>2.5000000000000001E-2</v>
      </c>
    </row>
    <row r="10" spans="1:5" x14ac:dyDescent="0.25">
      <c r="A10" s="253"/>
      <c r="B10" s="33" t="s">
        <v>68</v>
      </c>
      <c r="C10" s="7" t="s">
        <v>58</v>
      </c>
      <c r="D10" s="62">
        <v>0.03</v>
      </c>
      <c r="E10" s="62">
        <v>0.03</v>
      </c>
    </row>
    <row r="11" spans="1:5" x14ac:dyDescent="0.25">
      <c r="A11" s="253"/>
      <c r="B11" s="33" t="s">
        <v>69</v>
      </c>
      <c r="C11" s="7" t="s">
        <v>59</v>
      </c>
      <c r="D11" s="62">
        <v>0.08</v>
      </c>
      <c r="E11" s="62">
        <v>0.08</v>
      </c>
    </row>
    <row r="12" spans="1:5" x14ac:dyDescent="0.25">
      <c r="A12" s="253"/>
      <c r="B12" s="33" t="s">
        <v>70</v>
      </c>
      <c r="C12" s="7" t="s">
        <v>60</v>
      </c>
      <c r="D12" s="62">
        <v>0</v>
      </c>
      <c r="E12" s="62">
        <v>0</v>
      </c>
    </row>
    <row r="13" spans="1:5" s="4" customFormat="1" x14ac:dyDescent="0.25">
      <c r="A13" s="257" t="s">
        <v>71</v>
      </c>
      <c r="B13" s="258"/>
      <c r="C13" s="259"/>
      <c r="D13" s="60">
        <f>SUM(D4:D12)</f>
        <v>0.16799999999999998</v>
      </c>
      <c r="E13" s="60">
        <f>SUM(E4:E12)</f>
        <v>0.16799999999999998</v>
      </c>
    </row>
    <row r="14" spans="1:5" x14ac:dyDescent="0.25">
      <c r="A14" s="260" t="s">
        <v>83</v>
      </c>
      <c r="B14" s="33" t="s">
        <v>73</v>
      </c>
      <c r="C14" s="7" t="s">
        <v>72</v>
      </c>
      <c r="D14" s="62">
        <v>0.18060000000000001</v>
      </c>
      <c r="E14" s="62" t="s">
        <v>114</v>
      </c>
    </row>
    <row r="15" spans="1:5" x14ac:dyDescent="0.25">
      <c r="A15" s="261"/>
      <c r="B15" s="33" t="s">
        <v>74</v>
      </c>
      <c r="C15" s="7" t="s">
        <v>84</v>
      </c>
      <c r="D15" s="62">
        <v>4.3299999999999998E-2</v>
      </c>
      <c r="E15" s="62" t="s">
        <v>114</v>
      </c>
    </row>
    <row r="16" spans="1:5" x14ac:dyDescent="0.25">
      <c r="A16" s="261"/>
      <c r="B16" s="33" t="s">
        <v>75</v>
      </c>
      <c r="C16" s="7" t="s">
        <v>85</v>
      </c>
      <c r="D16" s="62">
        <v>8.8000000000000005E-3</v>
      </c>
      <c r="E16" s="62">
        <v>6.7000000000000002E-3</v>
      </c>
    </row>
    <row r="17" spans="1:5" x14ac:dyDescent="0.25">
      <c r="A17" s="261"/>
      <c r="B17" s="33" t="s">
        <v>76</v>
      </c>
      <c r="C17" s="7" t="s">
        <v>86</v>
      </c>
      <c r="D17" s="62">
        <v>0.1087</v>
      </c>
      <c r="E17" s="62">
        <v>8.3299999999999999E-2</v>
      </c>
    </row>
    <row r="18" spans="1:5" x14ac:dyDescent="0.25">
      <c r="A18" s="261"/>
      <c r="B18" s="33" t="s">
        <v>77</v>
      </c>
      <c r="C18" s="7" t="s">
        <v>87</v>
      </c>
      <c r="D18" s="62">
        <v>6.9999999999999999E-4</v>
      </c>
      <c r="E18" s="62">
        <v>5.9999999999999995E-4</v>
      </c>
    </row>
    <row r="19" spans="1:5" x14ac:dyDescent="0.25">
      <c r="A19" s="261"/>
      <c r="B19" s="33" t="s">
        <v>78</v>
      </c>
      <c r="C19" s="7" t="s">
        <v>88</v>
      </c>
      <c r="D19" s="62">
        <v>7.1999999999999998E-3</v>
      </c>
      <c r="E19" s="62">
        <v>5.5999999999999999E-3</v>
      </c>
    </row>
    <row r="20" spans="1:5" x14ac:dyDescent="0.25">
      <c r="A20" s="261"/>
      <c r="B20" s="33" t="s">
        <v>79</v>
      </c>
      <c r="C20" s="7" t="s">
        <v>89</v>
      </c>
      <c r="D20" s="62">
        <v>2.1899999999999999E-2</v>
      </c>
      <c r="E20" s="62" t="s">
        <v>114</v>
      </c>
    </row>
    <row r="21" spans="1:5" x14ac:dyDescent="0.25">
      <c r="A21" s="261"/>
      <c r="B21" s="33" t="s">
        <v>80</v>
      </c>
      <c r="C21" s="7" t="s">
        <v>90</v>
      </c>
      <c r="D21" s="62">
        <v>1.1000000000000001E-3</v>
      </c>
      <c r="E21" s="62">
        <v>8.0000000000000004E-4</v>
      </c>
    </row>
    <row r="22" spans="1:5" x14ac:dyDescent="0.25">
      <c r="A22" s="261"/>
      <c r="B22" s="33" t="s">
        <v>81</v>
      </c>
      <c r="C22" s="7" t="s">
        <v>92</v>
      </c>
      <c r="D22" s="62">
        <v>7.9600000000000004E-2</v>
      </c>
      <c r="E22" s="62">
        <v>6.0999999999999999E-2</v>
      </c>
    </row>
    <row r="23" spans="1:5" x14ac:dyDescent="0.25">
      <c r="A23" s="262"/>
      <c r="B23" s="33" t="s">
        <v>82</v>
      </c>
      <c r="C23" s="7" t="s">
        <v>91</v>
      </c>
      <c r="D23" s="62">
        <v>2.9999999999999997E-4</v>
      </c>
      <c r="E23" s="62">
        <v>2.9999999999999997E-4</v>
      </c>
    </row>
    <row r="24" spans="1:5" x14ac:dyDescent="0.25">
      <c r="A24" s="254" t="s">
        <v>93</v>
      </c>
      <c r="B24" s="254"/>
      <c r="C24" s="254"/>
      <c r="D24" s="60">
        <f>SUM(D14:D23)</f>
        <v>0.45219999999999999</v>
      </c>
      <c r="E24" s="60">
        <f>SUM(E14:E23)</f>
        <v>0.15829999999999997</v>
      </c>
    </row>
    <row r="25" spans="1:5" x14ac:dyDescent="0.25">
      <c r="A25" s="253" t="s">
        <v>99</v>
      </c>
      <c r="B25" s="33" t="s">
        <v>94</v>
      </c>
      <c r="C25" s="7" t="s">
        <v>100</v>
      </c>
      <c r="D25" s="62">
        <v>4.7300000000000002E-2</v>
      </c>
      <c r="E25" s="62">
        <v>3.6299999999999999E-2</v>
      </c>
    </row>
    <row r="26" spans="1:5" x14ac:dyDescent="0.25">
      <c r="A26" s="253"/>
      <c r="B26" s="33" t="s">
        <v>95</v>
      </c>
      <c r="C26" s="7" t="s">
        <v>101</v>
      </c>
      <c r="D26" s="62">
        <v>1.1000000000000001E-3</v>
      </c>
      <c r="E26" s="62">
        <v>8.9999999999999998E-4</v>
      </c>
    </row>
    <row r="27" spans="1:5" x14ac:dyDescent="0.25">
      <c r="A27" s="253"/>
      <c r="B27" s="33" t="s">
        <v>96</v>
      </c>
      <c r="C27" s="7" t="s">
        <v>102</v>
      </c>
      <c r="D27" s="62">
        <v>5.3100000000000001E-2</v>
      </c>
      <c r="E27" s="62">
        <v>4.07E-2</v>
      </c>
    </row>
    <row r="28" spans="1:5" x14ac:dyDescent="0.25">
      <c r="A28" s="253"/>
      <c r="B28" s="33" t="s">
        <v>97</v>
      </c>
      <c r="C28" s="7" t="s">
        <v>103</v>
      </c>
      <c r="D28" s="62">
        <v>3.7600000000000001E-2</v>
      </c>
      <c r="E28" s="62">
        <v>2.8799999999999999E-2</v>
      </c>
    </row>
    <row r="29" spans="1:5" x14ac:dyDescent="0.25">
      <c r="A29" s="253"/>
      <c r="B29" s="33" t="s">
        <v>98</v>
      </c>
      <c r="C29" s="7" t="s">
        <v>104</v>
      </c>
      <c r="D29" s="62">
        <v>4.0000000000000001E-3</v>
      </c>
      <c r="E29" s="62">
        <v>3.0999999999999999E-3</v>
      </c>
    </row>
    <row r="30" spans="1:5" x14ac:dyDescent="0.25">
      <c r="A30" s="254" t="s">
        <v>105</v>
      </c>
      <c r="B30" s="254"/>
      <c r="C30" s="254"/>
      <c r="D30" s="60">
        <f>SUM(D25:D29)</f>
        <v>0.1431</v>
      </c>
      <c r="E30" s="60">
        <f>SUM(E25:E29)</f>
        <v>0.10979999999999999</v>
      </c>
    </row>
    <row r="31" spans="1:5" x14ac:dyDescent="0.25">
      <c r="A31" s="253" t="s">
        <v>108</v>
      </c>
      <c r="B31" s="33" t="s">
        <v>106</v>
      </c>
      <c r="C31" s="7" t="s">
        <v>109</v>
      </c>
      <c r="D31" s="62">
        <v>7.5999999999999998E-2</v>
      </c>
      <c r="E31" s="62">
        <v>2.6599999999999999E-2</v>
      </c>
    </row>
    <row r="32" spans="1:5" ht="41.4" x14ac:dyDescent="0.25">
      <c r="A32" s="253"/>
      <c r="B32" s="33" t="s">
        <v>107</v>
      </c>
      <c r="C32" s="5" t="s">
        <v>110</v>
      </c>
      <c r="D32" s="62">
        <v>4.0000000000000001E-3</v>
      </c>
      <c r="E32" s="62">
        <v>3.0999999999999999E-3</v>
      </c>
    </row>
    <row r="33" spans="1:6" x14ac:dyDescent="0.25">
      <c r="A33" s="254" t="s">
        <v>111</v>
      </c>
      <c r="B33" s="254"/>
      <c r="C33" s="254"/>
      <c r="D33" s="60">
        <f>SUM(D31:D32)</f>
        <v>0.08</v>
      </c>
      <c r="E33" s="60">
        <f>SUM(E31:E32)</f>
        <v>2.9699999999999997E-2</v>
      </c>
    </row>
    <row r="34" spans="1:6" x14ac:dyDescent="0.25">
      <c r="A34" s="254" t="s">
        <v>112</v>
      </c>
      <c r="B34" s="254"/>
      <c r="C34" s="254"/>
      <c r="D34" s="60">
        <f>SUM(D33,D30,D24,D13)</f>
        <v>0.84329999999999994</v>
      </c>
      <c r="E34" s="60">
        <f>SUM(E33,E30,E24,E13)</f>
        <v>0.46579999999999994</v>
      </c>
    </row>
    <row r="35" spans="1:6" x14ac:dyDescent="0.25">
      <c r="A35" s="9"/>
      <c r="B35" s="52"/>
      <c r="C35" s="9"/>
      <c r="D35" s="9"/>
      <c r="E35" s="9"/>
      <c r="F35" s="9"/>
    </row>
    <row r="36" spans="1:6" x14ac:dyDescent="0.25">
      <c r="A36" s="9"/>
      <c r="B36" s="52"/>
      <c r="C36" s="9"/>
      <c r="D36" s="9"/>
      <c r="E36" s="9"/>
      <c r="F36" s="9"/>
    </row>
    <row r="37" spans="1:6" x14ac:dyDescent="0.25">
      <c r="A37" s="9"/>
      <c r="B37" s="52"/>
      <c r="C37" s="9"/>
      <c r="D37" s="9"/>
      <c r="E37" s="9"/>
      <c r="F37" s="9"/>
    </row>
  </sheetData>
  <mergeCells count="11">
    <mergeCell ref="A24:C24"/>
    <mergeCell ref="A1:C2"/>
    <mergeCell ref="D1:E2"/>
    <mergeCell ref="A4:A12"/>
    <mergeCell ref="A13:C13"/>
    <mergeCell ref="A14:A23"/>
    <mergeCell ref="A25:A29"/>
    <mergeCell ref="A30:C30"/>
    <mergeCell ref="A31:A32"/>
    <mergeCell ref="A33:C33"/>
    <mergeCell ref="A34:C34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6">
    <pageSetUpPr fitToPage="1"/>
  </sheetPr>
  <dimension ref="A1:C38"/>
  <sheetViews>
    <sheetView workbookViewId="0">
      <selection activeCell="F11" sqref="F11"/>
    </sheetView>
  </sheetViews>
  <sheetFormatPr defaultColWidth="9.109375" defaultRowHeight="13.8" x14ac:dyDescent="0.25"/>
  <cols>
    <col min="1" max="1" width="9.109375" style="2"/>
    <col min="2" max="2" width="43.44140625" style="2" customWidth="1"/>
    <col min="3" max="3" width="35.88671875" style="2" customWidth="1"/>
    <col min="4" max="16384" width="9.109375" style="2"/>
  </cols>
  <sheetData>
    <row r="1" spans="1:3" ht="14.25" customHeight="1" x14ac:dyDescent="0.25">
      <c r="A1" s="264" t="s">
        <v>444</v>
      </c>
      <c r="B1" s="255"/>
      <c r="C1" s="256"/>
    </row>
    <row r="2" spans="1:3" ht="14.25" customHeight="1" x14ac:dyDescent="0.25">
      <c r="A2" s="255"/>
      <c r="B2" s="255"/>
      <c r="C2" s="256"/>
    </row>
    <row r="3" spans="1:3" ht="51" customHeight="1" x14ac:dyDescent="0.25">
      <c r="A3" s="255"/>
      <c r="B3" s="255"/>
      <c r="C3" s="256"/>
    </row>
    <row r="4" spans="1:3" s="4" customFormat="1" x14ac:dyDescent="0.25">
      <c r="A4" s="94" t="s">
        <v>115</v>
      </c>
      <c r="B4" s="94" t="s">
        <v>116</v>
      </c>
      <c r="C4" s="63">
        <f>SUM(C5:C8)</f>
        <v>5.3600000000000002E-2</v>
      </c>
    </row>
    <row r="5" spans="1:3" x14ac:dyDescent="0.25">
      <c r="A5" s="95" t="s">
        <v>3</v>
      </c>
      <c r="B5" s="44" t="s">
        <v>119</v>
      </c>
      <c r="C5" s="98">
        <v>0.03</v>
      </c>
    </row>
    <row r="6" spans="1:3" x14ac:dyDescent="0.25">
      <c r="A6" s="95" t="s">
        <v>4</v>
      </c>
      <c r="B6" s="44" t="s">
        <v>120</v>
      </c>
      <c r="C6" s="98">
        <v>8.0000000000000002E-3</v>
      </c>
    </row>
    <row r="7" spans="1:3" x14ac:dyDescent="0.25">
      <c r="A7" s="95" t="s">
        <v>117</v>
      </c>
      <c r="B7" s="44" t="s">
        <v>122</v>
      </c>
      <c r="C7" s="98">
        <v>9.7000000000000003E-3</v>
      </c>
    </row>
    <row r="8" spans="1:3" x14ac:dyDescent="0.25">
      <c r="A8" s="95" t="s">
        <v>118</v>
      </c>
      <c r="B8" s="44" t="s">
        <v>121</v>
      </c>
      <c r="C8" s="98">
        <v>5.8999999999999999E-3</v>
      </c>
    </row>
    <row r="9" spans="1:3" x14ac:dyDescent="0.25">
      <c r="A9" s="95"/>
      <c r="B9" s="95"/>
      <c r="C9" s="98"/>
    </row>
    <row r="10" spans="1:3" s="4" customFormat="1" x14ac:dyDescent="0.25">
      <c r="A10" s="94" t="s">
        <v>123</v>
      </c>
      <c r="B10" s="94" t="s">
        <v>124</v>
      </c>
      <c r="C10" s="99">
        <f>SUM(C11:C14)</f>
        <v>0.1065</v>
      </c>
    </row>
    <row r="11" spans="1:3" x14ac:dyDescent="0.25">
      <c r="A11" s="93" t="s">
        <v>9</v>
      </c>
      <c r="B11" s="97" t="s">
        <v>125</v>
      </c>
      <c r="C11" s="98">
        <v>6.4999999999999997E-3</v>
      </c>
    </row>
    <row r="12" spans="1:3" x14ac:dyDescent="0.25">
      <c r="A12" s="93" t="s">
        <v>10</v>
      </c>
      <c r="B12" s="97" t="s">
        <v>126</v>
      </c>
      <c r="C12" s="98">
        <v>0.03</v>
      </c>
    </row>
    <row r="13" spans="1:3" x14ac:dyDescent="0.25">
      <c r="A13" s="93" t="s">
        <v>11</v>
      </c>
      <c r="B13" s="97" t="s">
        <v>127</v>
      </c>
      <c r="C13" s="98">
        <v>0.05</v>
      </c>
    </row>
    <row r="14" spans="1:3" x14ac:dyDescent="0.25">
      <c r="A14" s="93" t="s">
        <v>12</v>
      </c>
      <c r="B14" s="97" t="s">
        <v>197</v>
      </c>
      <c r="C14" s="98">
        <v>0.02</v>
      </c>
    </row>
    <row r="15" spans="1:3" s="4" customFormat="1" x14ac:dyDescent="0.25">
      <c r="A15" s="7"/>
      <c r="B15" s="7"/>
      <c r="C15" s="98"/>
    </row>
    <row r="16" spans="1:3" x14ac:dyDescent="0.25">
      <c r="A16" s="94" t="s">
        <v>128</v>
      </c>
      <c r="B16" s="94" t="s">
        <v>129</v>
      </c>
      <c r="C16" s="99">
        <f>SUM(C17)</f>
        <v>6.1600000000000002E-2</v>
      </c>
    </row>
    <row r="17" spans="1:3" x14ac:dyDescent="0.25">
      <c r="A17" s="93" t="s">
        <v>13</v>
      </c>
      <c r="B17" s="7" t="s">
        <v>129</v>
      </c>
      <c r="C17" s="61">
        <v>6.1600000000000002E-2</v>
      </c>
    </row>
    <row r="18" spans="1:3" x14ac:dyDescent="0.25">
      <c r="A18" s="7"/>
      <c r="B18" s="7"/>
      <c r="C18" s="93"/>
    </row>
    <row r="19" spans="1:3" x14ac:dyDescent="0.25">
      <c r="A19" s="96" t="s">
        <v>130</v>
      </c>
      <c r="B19" s="96" t="s">
        <v>131</v>
      </c>
      <c r="C19" s="60">
        <f>(((1+(C5+C6+C7))*((1+C8))* ((1+C16)))/ ((1-C10)))-1</f>
        <v>0.25215503759149449</v>
      </c>
    </row>
    <row r="20" spans="1:3" x14ac:dyDescent="0.25">
      <c r="A20" s="256"/>
      <c r="B20" s="256"/>
      <c r="C20" s="256"/>
    </row>
    <row r="21" spans="1:3" x14ac:dyDescent="0.25">
      <c r="A21" s="256" t="s">
        <v>132</v>
      </c>
      <c r="B21" s="256"/>
      <c r="C21" s="256"/>
    </row>
    <row r="22" spans="1:3" x14ac:dyDescent="0.25">
      <c r="A22" s="256"/>
      <c r="B22" s="256"/>
      <c r="C22" s="256"/>
    </row>
    <row r="23" spans="1:3" x14ac:dyDescent="0.25">
      <c r="A23" s="256"/>
      <c r="B23" s="256"/>
      <c r="C23" s="256"/>
    </row>
    <row r="24" spans="1:3" x14ac:dyDescent="0.25">
      <c r="A24" s="256"/>
      <c r="B24" s="256"/>
      <c r="C24" s="256"/>
    </row>
    <row r="25" spans="1:3" x14ac:dyDescent="0.25">
      <c r="A25" s="256"/>
      <c r="B25" s="256"/>
      <c r="C25" s="256"/>
    </row>
    <row r="26" spans="1:3" x14ac:dyDescent="0.25">
      <c r="A26" s="256"/>
      <c r="B26" s="256"/>
      <c r="C26" s="256"/>
    </row>
    <row r="27" spans="1:3" x14ac:dyDescent="0.25">
      <c r="A27" s="256"/>
      <c r="B27" s="256"/>
      <c r="C27" s="256"/>
    </row>
    <row r="28" spans="1:3" x14ac:dyDescent="0.25">
      <c r="A28" s="263" t="s">
        <v>133</v>
      </c>
      <c r="B28" s="263"/>
      <c r="C28" s="263"/>
    </row>
    <row r="29" spans="1:3" x14ac:dyDescent="0.25">
      <c r="A29" s="263" t="s">
        <v>134</v>
      </c>
      <c r="B29" s="263"/>
      <c r="C29" s="263"/>
    </row>
    <row r="30" spans="1:3" x14ac:dyDescent="0.25">
      <c r="A30" s="263" t="s">
        <v>135</v>
      </c>
      <c r="B30" s="263"/>
      <c r="C30" s="263"/>
    </row>
    <row r="31" spans="1:3" x14ac:dyDescent="0.25">
      <c r="A31" s="263" t="s">
        <v>136</v>
      </c>
      <c r="B31" s="263"/>
      <c r="C31" s="263"/>
    </row>
    <row r="32" spans="1:3" x14ac:dyDescent="0.25">
      <c r="A32" s="263" t="s">
        <v>137</v>
      </c>
      <c r="B32" s="263"/>
      <c r="C32" s="263"/>
    </row>
    <row r="33" spans="1:3" x14ac:dyDescent="0.25">
      <c r="A33" s="263" t="s">
        <v>138</v>
      </c>
      <c r="B33" s="263"/>
      <c r="C33" s="263"/>
    </row>
    <row r="34" spans="1:3" x14ac:dyDescent="0.25">
      <c r="A34" s="263" t="s">
        <v>198</v>
      </c>
      <c r="B34" s="263"/>
      <c r="C34" s="263"/>
    </row>
    <row r="35" spans="1:3" ht="14.25" customHeight="1" x14ac:dyDescent="0.25">
      <c r="A35" s="256"/>
      <c r="B35" s="256"/>
      <c r="C35" s="256"/>
    </row>
    <row r="36" spans="1:3" x14ac:dyDescent="0.25">
      <c r="A36" s="265" t="s">
        <v>161</v>
      </c>
      <c r="B36" s="265"/>
      <c r="C36" s="265"/>
    </row>
    <row r="37" spans="1:3" x14ac:dyDescent="0.25">
      <c r="A37" s="265"/>
      <c r="B37" s="265"/>
      <c r="C37" s="265"/>
    </row>
    <row r="38" spans="1:3" x14ac:dyDescent="0.25">
      <c r="A38" s="256"/>
      <c r="B38" s="256"/>
      <c r="C38" s="256"/>
    </row>
  </sheetData>
  <mergeCells count="15">
    <mergeCell ref="A38:C38"/>
    <mergeCell ref="A34:C34"/>
    <mergeCell ref="A33:C33"/>
    <mergeCell ref="A1:B3"/>
    <mergeCell ref="C1:C3"/>
    <mergeCell ref="A20:C20"/>
    <mergeCell ref="A28:C28"/>
    <mergeCell ref="A29:C29"/>
    <mergeCell ref="A21:C21"/>
    <mergeCell ref="A22:C27"/>
    <mergeCell ref="A30:C30"/>
    <mergeCell ref="A31:C31"/>
    <mergeCell ref="A32:C32"/>
    <mergeCell ref="A35:C35"/>
    <mergeCell ref="A36:C37"/>
  </mergeCells>
  <pageMargins left="0.511811024" right="0.511811024" top="0.78740157499999996" bottom="0.78740157499999996" header="0.31496062000000002" footer="0.31496062000000002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ORÇAMENTO</vt:lpstr>
      <vt:lpstr>MEMÓRIA DE CÁLCULO</vt:lpstr>
      <vt:lpstr>CURVA ABC</vt:lpstr>
      <vt:lpstr>CRONOGRAMA FÍSICO FINANCEIRO</vt:lpstr>
      <vt:lpstr>ENCARGOS SOCIAIS</vt:lpstr>
      <vt:lpstr>BDI</vt:lpstr>
      <vt:lpstr>BDI!Area_de_impressao</vt:lpstr>
      <vt:lpstr>'CRONOGRAMA FÍSICO FINANCEIRO'!Area_de_impressao</vt:lpstr>
      <vt:lpstr>'CURVA ABC'!Area_de_impressao</vt:lpstr>
      <vt:lpstr>'ENCARGOS SOCIAIS'!Area_de_impressao</vt:lpstr>
      <vt:lpstr>'MEMÓRIA DE CÁLCULO'!Area_de_impressao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França</dc:creator>
  <cp:lastModifiedBy>Vinicius Jesus</cp:lastModifiedBy>
  <cp:lastPrinted>2022-03-29T17:06:14Z</cp:lastPrinted>
  <dcterms:created xsi:type="dcterms:W3CDTF">2021-01-05T18:48:00Z</dcterms:created>
  <dcterms:modified xsi:type="dcterms:W3CDTF">2022-04-05T16:41:36Z</dcterms:modified>
</cp:coreProperties>
</file>